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MAESTRÍA\INGENIERÍA DE COSTOS\Sábado 5\"/>
    </mc:Choice>
  </mc:AlternateContent>
  <bookViews>
    <workbookView xWindow="0" yWindow="0" windowWidth="23040" windowHeight="9384" activeTab="2"/>
  </bookViews>
  <sheets>
    <sheet name="R-PRE" sheetId="10" r:id="rId1"/>
    <sheet name="PRE" sheetId="9" r:id="rId2"/>
    <sheet name="PU" sheetId="1" r:id="rId3"/>
    <sheet name="MA" sheetId="2" r:id="rId4"/>
    <sheet name="MO" sheetId="3" r:id="rId5"/>
    <sheet name="MQ" sheetId="8" r:id="rId6"/>
    <sheet name="BA" sheetId="7" r:id="rId7"/>
    <sheet name="k" sheetId="4" r:id="rId8"/>
  </sheets>
  <calcPr calcId="152511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1" l="1"/>
  <c r="G11" i="1"/>
  <c r="G9" i="1"/>
  <c r="D12" i="1" a="1"/>
  <c r="F12" i="1" s="1"/>
  <c r="D9" i="1" a="1"/>
  <c r="D9" i="1" s="1"/>
  <c r="G8" i="1"/>
  <c r="H12" i="1" l="1"/>
  <c r="D12" i="1"/>
  <c r="E12" i="1"/>
  <c r="H9" i="1"/>
  <c r="F9" i="1"/>
  <c r="E9" i="1"/>
  <c r="D21" i="2" l="1"/>
  <c r="D20" i="2" l="1"/>
  <c r="D19" i="2"/>
  <c r="G57" i="7" l="1"/>
  <c r="G56" i="7"/>
  <c r="D57" i="7" a="1"/>
  <c r="F57" i="7" s="1"/>
  <c r="H57" i="7" s="1"/>
  <c r="G51" i="7"/>
  <c r="D54" i="7" a="1"/>
  <c r="F54" i="7" s="1"/>
  <c r="H54" i="7" s="1"/>
  <c r="D17" i="2"/>
  <c r="D52" i="7" a="1"/>
  <c r="E52" i="7" s="1"/>
  <c r="D53" i="7" a="1"/>
  <c r="D53" i="7" s="1"/>
  <c r="D47" i="7" a="1"/>
  <c r="D47" i="7" s="1"/>
  <c r="G45" i="7"/>
  <c r="D45" i="7"/>
  <c r="C45" i="7"/>
  <c r="G44" i="7"/>
  <c r="D44" i="7"/>
  <c r="C44" i="7"/>
  <c r="G43" i="7"/>
  <c r="D43" i="7"/>
  <c r="C43" i="7"/>
  <c r="D41" i="7" a="1"/>
  <c r="E41" i="7" s="1"/>
  <c r="D39" i="7" a="1"/>
  <c r="F39" i="7" s="1"/>
  <c r="H39" i="7" s="1"/>
  <c r="D38" i="7" a="1"/>
  <c r="E38" i="7" s="1"/>
  <c r="D37" i="7" a="1"/>
  <c r="D37" i="7" s="1"/>
  <c r="D36" i="7" a="1"/>
  <c r="E36" i="7" s="1"/>
  <c r="G17" i="7"/>
  <c r="G11" i="7"/>
  <c r="D57" i="7" l="1"/>
  <c r="E57" i="7"/>
  <c r="E54" i="7"/>
  <c r="D54" i="7"/>
  <c r="D52" i="7"/>
  <c r="F52" i="7"/>
  <c r="H52" i="7" s="1"/>
  <c r="E53" i="7"/>
  <c r="F53" i="7"/>
  <c r="H53" i="7" s="1"/>
  <c r="E37" i="7"/>
  <c r="F41" i="7"/>
  <c r="H41" i="7" s="1"/>
  <c r="F43" i="7" s="1"/>
  <c r="F37" i="7"/>
  <c r="H37" i="7" s="1"/>
  <c r="F38" i="7"/>
  <c r="H38" i="7" s="1"/>
  <c r="D39" i="7"/>
  <c r="D41" i="7"/>
  <c r="E39" i="7"/>
  <c r="D36" i="7"/>
  <c r="F36" i="7"/>
  <c r="H36" i="7" s="1"/>
  <c r="E47" i="7"/>
  <c r="D38" i="7"/>
  <c r="F47" i="7"/>
  <c r="H47" i="7" s="1"/>
  <c r="F13" i="9"/>
  <c r="B8" i="10" a="1"/>
  <c r="B8" i="10" s="1"/>
  <c r="B9" i="10" a="1"/>
  <c r="B9" i="10" s="1"/>
  <c r="B10" i="10" a="1"/>
  <c r="B10" i="10" s="1"/>
  <c r="B11" i="10" a="1"/>
  <c r="B11" i="10" s="1"/>
  <c r="B12" i="10" a="1"/>
  <c r="B12" i="10" s="1"/>
  <c r="B13" i="10" a="1"/>
  <c r="B13" i="10" s="1"/>
  <c r="B14" i="10" a="1"/>
  <c r="B14" i="10" s="1"/>
  <c r="B15" i="10" a="1"/>
  <c r="B15" i="10" s="1"/>
  <c r="B16" i="10" a="1"/>
  <c r="B16" i="10" s="1"/>
  <c r="B17" i="10" a="1"/>
  <c r="B17" i="10" s="1"/>
  <c r="B18" i="10" a="1"/>
  <c r="B18" i="10" s="1"/>
  <c r="B19" i="10" a="1"/>
  <c r="B19" i="10" s="1"/>
  <c r="B20" i="10" a="1"/>
  <c r="B20" i="10" s="1"/>
  <c r="B21" i="10" a="1"/>
  <c r="B21" i="10" s="1"/>
  <c r="B22" i="10" a="1"/>
  <c r="B22" i="10" s="1"/>
  <c r="B23" i="10" a="1"/>
  <c r="B23" i="10" s="1"/>
  <c r="B7" i="10" a="1"/>
  <c r="B7" i="10" s="1"/>
  <c r="F229" i="9"/>
  <c r="F228" i="9"/>
  <c r="F230" i="9" s="1"/>
  <c r="F225" i="9"/>
  <c r="F224" i="9"/>
  <c r="F226" i="9" s="1"/>
  <c r="F221" i="9"/>
  <c r="F220" i="9"/>
  <c r="F219" i="9"/>
  <c r="F218" i="9"/>
  <c r="F217" i="9"/>
  <c r="F216" i="9"/>
  <c r="F215" i="9"/>
  <c r="F214" i="9"/>
  <c r="F222" i="9" s="1"/>
  <c r="F213" i="9"/>
  <c r="F212" i="9"/>
  <c r="F211" i="9"/>
  <c r="F210" i="9"/>
  <c r="F209" i="9"/>
  <c r="F208" i="9"/>
  <c r="F207" i="9"/>
  <c r="F206" i="9"/>
  <c r="F205" i="9"/>
  <c r="F204" i="9"/>
  <c r="F201" i="9"/>
  <c r="F200" i="9"/>
  <c r="F199" i="9"/>
  <c r="F198" i="9"/>
  <c r="F197" i="9"/>
  <c r="F196" i="9"/>
  <c r="F195" i="9"/>
  <c r="F194" i="9"/>
  <c r="F193" i="9"/>
  <c r="F192" i="9"/>
  <c r="F191" i="9"/>
  <c r="F190" i="9"/>
  <c r="F189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71" i="9"/>
  <c r="F187" i="9" s="1"/>
  <c r="F168" i="9"/>
  <c r="F167" i="9"/>
  <c r="F166" i="9"/>
  <c r="F165" i="9"/>
  <c r="F164" i="9"/>
  <c r="F169" i="9" s="1"/>
  <c r="F161" i="9"/>
  <c r="F160" i="9"/>
  <c r="F159" i="9"/>
  <c r="F158" i="9"/>
  <c r="F157" i="9"/>
  <c r="F162" i="9" s="1"/>
  <c r="F156" i="9"/>
  <c r="F155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3" i="9"/>
  <c r="F102" i="9" s="1"/>
  <c r="F94" i="9"/>
  <c r="F95" i="9"/>
  <c r="F96" i="9"/>
  <c r="F97" i="9"/>
  <c r="F98" i="9"/>
  <c r="F99" i="9"/>
  <c r="F100" i="9"/>
  <c r="F101" i="9"/>
  <c r="F104" i="9"/>
  <c r="F114" i="9" s="1"/>
  <c r="F105" i="9"/>
  <c r="F106" i="9"/>
  <c r="F107" i="9"/>
  <c r="F108" i="9"/>
  <c r="F109" i="9"/>
  <c r="F110" i="9"/>
  <c r="F111" i="9"/>
  <c r="F112" i="9"/>
  <c r="F113" i="9"/>
  <c r="F116" i="9"/>
  <c r="F132" i="9" s="1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4" i="9"/>
  <c r="F138" i="9" s="1"/>
  <c r="F135" i="9"/>
  <c r="F136" i="9"/>
  <c r="F137" i="9"/>
  <c r="F140" i="9"/>
  <c r="F153" i="9" s="1"/>
  <c r="F141" i="9"/>
  <c r="F142" i="9"/>
  <c r="F143" i="9"/>
  <c r="F144" i="9"/>
  <c r="F145" i="9"/>
  <c r="F146" i="9"/>
  <c r="F147" i="9"/>
  <c r="F148" i="9"/>
  <c r="F149" i="9"/>
  <c r="F150" i="9"/>
  <c r="F151" i="9"/>
  <c r="F152" i="9"/>
  <c r="F74" i="9"/>
  <c r="F91" i="9" s="1"/>
  <c r="D27" i="9"/>
  <c r="F9" i="9"/>
  <c r="F10" i="9"/>
  <c r="F11" i="9"/>
  <c r="F12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8" i="9"/>
  <c r="F72" i="9" s="1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8" i="9"/>
  <c r="H4" i="4"/>
  <c r="H3" i="4"/>
  <c r="H2" i="4"/>
  <c r="D18" i="1"/>
  <c r="C18" i="1"/>
  <c r="D17" i="1"/>
  <c r="C17" i="1"/>
  <c r="D16" i="1"/>
  <c r="C16" i="1"/>
  <c r="D15" i="1"/>
  <c r="C15" i="1"/>
  <c r="D14" i="1"/>
  <c r="C14" i="1"/>
  <c r="D62" i="7"/>
  <c r="C62" i="7"/>
  <c r="D61" i="7"/>
  <c r="C61" i="7"/>
  <c r="D60" i="7"/>
  <c r="C60" i="7"/>
  <c r="D31" i="7"/>
  <c r="C31" i="7"/>
  <c r="D30" i="7"/>
  <c r="C30" i="7"/>
  <c r="D29" i="7"/>
  <c r="C29" i="7"/>
  <c r="D15" i="7"/>
  <c r="D14" i="7"/>
  <c r="D13" i="7"/>
  <c r="C15" i="7"/>
  <c r="C14" i="7"/>
  <c r="C13" i="7"/>
  <c r="G62" i="7"/>
  <c r="G61" i="7"/>
  <c r="G60" i="7"/>
  <c r="G31" i="7"/>
  <c r="G30" i="7"/>
  <c r="G29" i="7"/>
  <c r="G15" i="7"/>
  <c r="G14" i="7"/>
  <c r="G13" i="7"/>
  <c r="G18" i="1"/>
  <c r="G17" i="1"/>
  <c r="G16" i="1"/>
  <c r="G15" i="1"/>
  <c r="G14" i="1"/>
  <c r="D26" i="1"/>
  <c r="C26" i="1"/>
  <c r="G25" i="1"/>
  <c r="G24" i="1"/>
  <c r="G23" i="1"/>
  <c r="G22" i="1"/>
  <c r="G21" i="1"/>
  <c r="D11" i="1" a="1"/>
  <c r="D11" i="1" s="1"/>
  <c r="D8" i="1" a="1"/>
  <c r="D8" i="1" s="1"/>
  <c r="D33" i="7" a="1"/>
  <c r="D33" i="7" s="1"/>
  <c r="D27" i="7" a="1"/>
  <c r="D27" i="7" s="1"/>
  <c r="D25" i="7" a="1"/>
  <c r="D25" i="7" s="1"/>
  <c r="D24" i="7" a="1"/>
  <c r="D24" i="7" s="1"/>
  <c r="D23" i="7" a="1"/>
  <c r="D23" i="7" s="1"/>
  <c r="D22" i="7" a="1"/>
  <c r="D22" i="7" s="1"/>
  <c r="D17" i="7" a="1"/>
  <c r="D17" i="7" s="1"/>
  <c r="D9" i="7" a="1"/>
  <c r="D9" i="7" s="1"/>
  <c r="D8" i="7" a="1"/>
  <c r="D8" i="7" s="1"/>
  <c r="D7" i="7" a="1"/>
  <c r="D7" i="7" s="1"/>
  <c r="D11" i="7" a="1"/>
  <c r="D11" i="7" s="1"/>
  <c r="D56" i="7" a="1"/>
  <c r="D56" i="7" s="1"/>
  <c r="D51" i="7" a="1"/>
  <c r="D51" i="7" s="1"/>
  <c r="F44" i="7" l="1"/>
  <c r="H43" i="7"/>
  <c r="D21" i="10"/>
  <c r="D20" i="10"/>
  <c r="D19" i="10"/>
  <c r="D18" i="10"/>
  <c r="D17" i="10"/>
  <c r="D16" i="10"/>
  <c r="D15" i="10"/>
  <c r="D14" i="10"/>
  <c r="D13" i="10"/>
  <c r="D12" i="10"/>
  <c r="D11" i="10"/>
  <c r="D10" i="10"/>
  <c r="D9" i="10"/>
  <c r="D7" i="10"/>
  <c r="D8" i="10"/>
  <c r="D23" i="10"/>
  <c r="D22" i="10"/>
  <c r="C25" i="10"/>
  <c r="E25" i="10" s="1"/>
  <c r="F202" i="9"/>
  <c r="F46" i="9"/>
  <c r="F28" i="9"/>
  <c r="F232" i="9" s="1"/>
  <c r="H5" i="4"/>
  <c r="F45" i="7" l="1"/>
  <c r="H45" i="7" s="1"/>
  <c r="H44" i="7"/>
  <c r="D25" i="10"/>
  <c r="E13" i="10"/>
  <c r="E11" i="10"/>
  <c r="E14" i="10"/>
  <c r="E7" i="10"/>
  <c r="E12" i="10"/>
  <c r="E15" i="10"/>
  <c r="E20" i="10"/>
  <c r="E16" i="10"/>
  <c r="E17" i="10"/>
  <c r="E18" i="10"/>
  <c r="E19" i="10"/>
  <c r="E9" i="10"/>
  <c r="E23" i="10"/>
  <c r="E21" i="10"/>
  <c r="E10" i="10"/>
  <c r="E8" i="10"/>
  <c r="E22" i="10"/>
  <c r="H35" i="7" l="1"/>
  <c r="D21" i="1"/>
  <c r="C21" i="1"/>
  <c r="D22" i="1"/>
  <c r="C23" i="1"/>
  <c r="D23" i="1"/>
  <c r="C22" i="1"/>
  <c r="C20" i="1"/>
  <c r="C24" i="1"/>
  <c r="D20" i="1"/>
  <c r="D24" i="1"/>
  <c r="C25" i="1"/>
  <c r="D25" i="1"/>
  <c r="F56" i="7"/>
  <c r="H56" i="7" s="1"/>
  <c r="F60" i="7" s="1"/>
  <c r="E56" i="7"/>
  <c r="F51" i="7"/>
  <c r="H51" i="7" s="1"/>
  <c r="E51" i="7"/>
  <c r="F33" i="7"/>
  <c r="H33" i="7" s="1"/>
  <c r="E33" i="7"/>
  <c r="F27" i="7"/>
  <c r="H27" i="7" s="1"/>
  <c r="F29" i="7" s="1"/>
  <c r="E27" i="7"/>
  <c r="F25" i="7"/>
  <c r="H25" i="7" s="1"/>
  <c r="E25" i="7"/>
  <c r="F24" i="7"/>
  <c r="H24" i="7" s="1"/>
  <c r="E24" i="7"/>
  <c r="F23" i="7"/>
  <c r="H23" i="7" s="1"/>
  <c r="E23" i="7"/>
  <c r="F22" i="7"/>
  <c r="H22" i="7" s="1"/>
  <c r="E22" i="7"/>
  <c r="F17" i="7"/>
  <c r="H17" i="7" s="1"/>
  <c r="E17" i="7"/>
  <c r="F11" i="7"/>
  <c r="H11" i="7" s="1"/>
  <c r="F13" i="7" s="1"/>
  <c r="E11" i="7"/>
  <c r="F9" i="7"/>
  <c r="H9" i="7" s="1"/>
  <c r="E9" i="7"/>
  <c r="F8" i="7"/>
  <c r="H8" i="7" s="1"/>
  <c r="E8" i="7"/>
  <c r="F7" i="7"/>
  <c r="H7" i="7" s="1"/>
  <c r="E7" i="7"/>
  <c r="F11" i="1"/>
  <c r="H11" i="1" s="1"/>
  <c r="E11" i="1"/>
  <c r="F8" i="1"/>
  <c r="H8" i="1" s="1"/>
  <c r="E8" i="1"/>
  <c r="C23" i="10"/>
  <c r="C22" i="10"/>
  <c r="C21" i="10"/>
  <c r="C20" i="10"/>
  <c r="C19" i="10"/>
  <c r="C18" i="10"/>
  <c r="C17" i="10"/>
  <c r="C16" i="10"/>
  <c r="C15" i="10"/>
  <c r="C14" i="10"/>
  <c r="C13" i="10"/>
  <c r="C12" i="10"/>
  <c r="C11" i="10"/>
  <c r="C10" i="10"/>
  <c r="C9" i="10"/>
  <c r="C8" i="10"/>
  <c r="C7" i="10"/>
  <c r="F14" i="1" l="1"/>
  <c r="H14" i="1" s="1"/>
  <c r="F61" i="7"/>
  <c r="H60" i="7"/>
  <c r="F30" i="7"/>
  <c r="H29" i="7"/>
  <c r="F14" i="7"/>
  <c r="H13" i="7"/>
  <c r="F15" i="1" l="1"/>
  <c r="F16" i="1" s="1"/>
  <c r="F31" i="7"/>
  <c r="H30" i="7"/>
  <c r="F15" i="7"/>
  <c r="H14" i="7"/>
  <c r="F62" i="7"/>
  <c r="H61" i="7"/>
  <c r="H15" i="1" l="1"/>
  <c r="H31" i="7"/>
  <c r="H62" i="7"/>
  <c r="H15" i="7"/>
  <c r="F17" i="1"/>
  <c r="H16" i="1"/>
  <c r="F21" i="1" l="1"/>
  <c r="H21" i="7"/>
  <c r="F18" i="1"/>
  <c r="H18" i="1" s="1"/>
  <c r="H17" i="1"/>
  <c r="H50" i="7" l="1"/>
  <c r="H6" i="7"/>
  <c r="F22" i="1" l="1"/>
  <c r="H22" i="1" s="1"/>
  <c r="H21" i="1" l="1"/>
  <c r="F23" i="1" s="1"/>
  <c r="H23" i="1" s="1"/>
  <c r="F24" i="1" s="1"/>
  <c r="H24" i="1" s="1"/>
  <c r="F25" i="1" s="1"/>
  <c r="H25" i="1" s="1"/>
  <c r="H26" i="1" s="1"/>
  <c r="H7" i="1" s="1"/>
</calcChain>
</file>

<file path=xl/comments1.xml><?xml version="1.0" encoding="utf-8"?>
<comments xmlns="http://schemas.openxmlformats.org/spreadsheetml/2006/main">
  <authors>
    <author>Amyndra</author>
  </authors>
  <commentList>
    <comment ref="G8" authorId="0" shapeId="0">
      <text>
        <r>
          <rPr>
            <b/>
            <sz val="9"/>
            <color indexed="81"/>
            <rFont val="Tahoma"/>
            <charset val="1"/>
          </rPr>
          <t>Amyndra:</t>
        </r>
        <r>
          <rPr>
            <sz val="9"/>
            <color indexed="81"/>
            <rFont val="Tahoma"/>
            <charset val="1"/>
          </rPr>
          <t xml:space="preserve">
EN EL SUPUESTO DE QUE POR CADA M2 SE OCUPEN 15KG DE YESO</t>
        </r>
      </text>
    </comment>
    <comment ref="G9" authorId="0" shapeId="0">
      <text>
        <r>
          <rPr>
            <b/>
            <sz val="9"/>
            <color indexed="81"/>
            <rFont val="Tahoma"/>
            <charset val="1"/>
          </rPr>
          <t>Amyndra:</t>
        </r>
        <r>
          <rPr>
            <sz val="9"/>
            <color indexed="81"/>
            <rFont val="Tahoma"/>
            <charset val="1"/>
          </rPr>
          <t xml:space="preserve">
EN EL SUPUESTO DE QUE POR CADA KG 1LT DE AGUA</t>
        </r>
      </text>
    </comment>
    <comment ref="G11" authorId="0" shapeId="0">
      <text>
        <r>
          <rPr>
            <b/>
            <sz val="9"/>
            <color indexed="81"/>
            <rFont val="Tahoma"/>
            <charset val="1"/>
          </rPr>
          <t>Amyndra:</t>
        </r>
        <r>
          <rPr>
            <sz val="9"/>
            <color indexed="81"/>
            <rFont val="Tahoma"/>
            <charset val="1"/>
          </rPr>
          <t xml:space="preserve">
EN EL SUPUESTO DE QUE SE HAGAN 10 M2 POR JORNADA</t>
        </r>
      </text>
    </comment>
    <comment ref="G12" authorId="0" shapeId="0">
      <text>
        <r>
          <rPr>
            <b/>
            <sz val="9"/>
            <color indexed="81"/>
            <rFont val="Tahoma"/>
            <charset val="1"/>
          </rPr>
          <t>Amyndra:</t>
        </r>
        <r>
          <rPr>
            <sz val="9"/>
            <color indexed="81"/>
            <rFont val="Tahoma"/>
            <charset val="1"/>
          </rPr>
          <t xml:space="preserve">
EN EL SUPUESTO DE QUE SE HAGAN 10 M2 POR JORNADA</t>
        </r>
      </text>
    </comment>
  </commentList>
</comments>
</file>

<file path=xl/comments2.xml><?xml version="1.0" encoding="utf-8"?>
<comments xmlns="http://schemas.openxmlformats.org/spreadsheetml/2006/main">
  <authors>
    <author>Amyndra</author>
  </authors>
  <commentList>
    <comment ref="G11" authorId="0" shapeId="0">
      <text>
        <r>
          <rPr>
            <b/>
            <sz val="9"/>
            <color indexed="81"/>
            <rFont val="Tahoma"/>
            <charset val="1"/>
          </rPr>
          <t>Amyndra:</t>
        </r>
        <r>
          <rPr>
            <sz val="9"/>
            <color indexed="81"/>
            <rFont val="Tahoma"/>
            <charset val="1"/>
          </rPr>
          <t xml:space="preserve">
Ocupo 8 peones para cada 8m3 al dia
</t>
        </r>
      </text>
    </comment>
    <comment ref="G17" authorId="0" shapeId="0">
      <text>
        <r>
          <rPr>
            <b/>
            <sz val="9"/>
            <color indexed="81"/>
            <rFont val="Tahoma"/>
            <charset val="1"/>
          </rPr>
          <t>Amyndra:</t>
        </r>
        <r>
          <rPr>
            <sz val="9"/>
            <color indexed="81"/>
            <rFont val="Tahoma"/>
            <charset val="1"/>
          </rPr>
          <t xml:space="preserve">
Ocupo 8 peones para cada 8m3 al dia
</t>
        </r>
      </text>
    </comment>
    <comment ref="D36" authorId="0" shapeId="0">
      <text>
        <r>
          <rPr>
            <b/>
            <sz val="9"/>
            <color indexed="81"/>
            <rFont val="Tahoma"/>
            <charset val="1"/>
          </rPr>
          <t>Amyndra:</t>
        </r>
        <r>
          <rPr>
            <sz val="9"/>
            <color indexed="81"/>
            <rFont val="Tahoma"/>
            <charset val="1"/>
          </rPr>
          <t xml:space="preserve">
UN CONCRETO SERÁ MÁS BARATO ENTRE MÁS GRANDE SEA LA GRAVA. Por eso el MorteConcreto es más barato el el mortero</t>
        </r>
      </text>
    </comment>
    <comment ref="B50" authorId="0" shapeId="0">
      <text>
        <r>
          <rPr>
            <b/>
            <sz val="9"/>
            <color indexed="81"/>
            <rFont val="Tahoma"/>
            <charset val="1"/>
          </rPr>
          <t>Amyndra:</t>
        </r>
        <r>
          <rPr>
            <sz val="9"/>
            <color indexed="81"/>
            <rFont val="Tahoma"/>
            <charset val="1"/>
          </rPr>
          <t xml:space="preserve">
La cimbra se vende en madera 1pie tablón, es decir 1ftX1ft</t>
        </r>
      </text>
    </comment>
    <comment ref="G51" authorId="0" shapeId="0">
      <text>
        <r>
          <rPr>
            <b/>
            <sz val="9"/>
            <color indexed="81"/>
            <rFont val="Tahoma"/>
            <charset val="1"/>
          </rPr>
          <t>Amyndra:</t>
        </r>
        <r>
          <rPr>
            <sz val="9"/>
            <color indexed="81"/>
            <rFont val="Tahoma"/>
            <charset val="1"/>
          </rPr>
          <t xml:space="preserve">
11 m2 entre 5 usos que tenga X 1.25 que sería nuestro desperdicio</t>
        </r>
      </text>
    </comment>
    <comment ref="G52" authorId="0" shapeId="0">
      <text>
        <r>
          <rPr>
            <b/>
            <sz val="9"/>
            <color indexed="81"/>
            <rFont val="Tahoma"/>
            <charset val="1"/>
          </rPr>
          <t>Amyndra:</t>
        </r>
        <r>
          <rPr>
            <sz val="9"/>
            <color indexed="81"/>
            <rFont val="Tahoma"/>
            <charset val="1"/>
          </rPr>
          <t xml:space="preserve">
100 gr por m2
</t>
        </r>
      </text>
    </comment>
    <comment ref="G54" authorId="0" shapeId="0">
      <text>
        <r>
          <rPr>
            <b/>
            <sz val="9"/>
            <color indexed="81"/>
            <rFont val="Tahoma"/>
            <charset val="1"/>
          </rPr>
          <t xml:space="preserve">Amyndra
Con 1lt hago 5m2. Entonces para 1m2 necesito 1/5 de lt
</t>
        </r>
      </text>
    </comment>
    <comment ref="G56" authorId="0" shapeId="0">
      <text>
        <r>
          <rPr>
            <b/>
            <sz val="9"/>
            <color indexed="81"/>
            <rFont val="Tahoma"/>
            <charset val="1"/>
          </rPr>
          <t>Amyndra:</t>
        </r>
        <r>
          <rPr>
            <sz val="9"/>
            <color indexed="81"/>
            <rFont val="Tahoma"/>
            <charset val="1"/>
          </rPr>
          <t xml:space="preserve">
Una pareja nos hace 5m2 por jornada y sólo estámos cuantificando 1m2</t>
        </r>
      </text>
    </comment>
    <comment ref="F60" authorId="0" shapeId="0">
      <text>
        <r>
          <rPr>
            <b/>
            <sz val="9"/>
            <color indexed="81"/>
            <rFont val="Tahoma"/>
            <charset val="1"/>
          </rPr>
          <t>Amyndra:</t>
        </r>
        <r>
          <rPr>
            <sz val="9"/>
            <color indexed="81"/>
            <rFont val="Tahoma"/>
            <charset val="1"/>
          </rPr>
          <t xml:space="preserve">
Hay que sumar toda la mano de obra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<sst xmlns="http://schemas.openxmlformats.org/spreadsheetml/2006/main" count="844" uniqueCount="553">
  <si>
    <t>CONCEPTO</t>
  </si>
  <si>
    <t>CLAVE PU</t>
  </si>
  <si>
    <t>CLAVE INSUMO</t>
  </si>
  <si>
    <t>DESCRIPCION</t>
  </si>
  <si>
    <t>MA001</t>
  </si>
  <si>
    <t>UNIDAD</t>
  </si>
  <si>
    <t>PRECIO</t>
  </si>
  <si>
    <t>CLAVE MO</t>
  </si>
  <si>
    <t>MO001</t>
  </si>
  <si>
    <t>PEON</t>
  </si>
  <si>
    <t>JOR</t>
  </si>
  <si>
    <t>MO002</t>
  </si>
  <si>
    <t>MO003</t>
  </si>
  <si>
    <t>MO004</t>
  </si>
  <si>
    <t>CAL</t>
  </si>
  <si>
    <t>Kg</t>
  </si>
  <si>
    <t>PU</t>
  </si>
  <si>
    <t>CANT</t>
  </si>
  <si>
    <t>IMPORTE</t>
  </si>
  <si>
    <t>MA002</t>
  </si>
  <si>
    <t xml:space="preserve">INCERTAR FILAS NECESARIAS ARRIBA </t>
  </si>
  <si>
    <t>MADERA DE PINO DE TERCERA</t>
  </si>
  <si>
    <t>Pt</t>
  </si>
  <si>
    <t>HE001</t>
  </si>
  <si>
    <t>HERRAMIENTA MENOR</t>
  </si>
  <si>
    <t>HE002</t>
  </si>
  <si>
    <t>HE003</t>
  </si>
  <si>
    <t>HE004</t>
  </si>
  <si>
    <t>MANDO INTERMEDIO</t>
  </si>
  <si>
    <t>EQUIPO DE SEGURIDAD</t>
  </si>
  <si>
    <t>PRESTACIONES S.S.</t>
  </si>
  <si>
    <t>HE005</t>
  </si>
  <si>
    <t>IMPUESTO SOBRE NOMINA</t>
  </si>
  <si>
    <t>%MO</t>
  </si>
  <si>
    <t>MA003</t>
  </si>
  <si>
    <t>CLAVO</t>
  </si>
  <si>
    <t>CD</t>
  </si>
  <si>
    <t>COSTO DIRECTO</t>
  </si>
  <si>
    <t>IO</t>
  </si>
  <si>
    <t>IC</t>
  </si>
  <si>
    <t>INDIRECTOS OFICINA</t>
  </si>
  <si>
    <t>CARGOS EN %</t>
  </si>
  <si>
    <t>INDIRECTOS DE CAMPO</t>
  </si>
  <si>
    <t>FI</t>
  </si>
  <si>
    <t>FINANCIAMIENTO</t>
  </si>
  <si>
    <t>UT</t>
  </si>
  <si>
    <t>UTILIDAD</t>
  </si>
  <si>
    <t>CA</t>
  </si>
  <si>
    <t>CARGOS ADICIONALES</t>
  </si>
  <si>
    <t>PRECIO UNITARIO</t>
  </si>
  <si>
    <t>m2</t>
  </si>
  <si>
    <t>m3</t>
  </si>
  <si>
    <t>MA004</t>
  </si>
  <si>
    <t>PIEDRA BRAZA L.A.B. EN OBRA</t>
  </si>
  <si>
    <t>BA001</t>
  </si>
  <si>
    <t>MORTERO CEMENTO-ARENA 1:5</t>
  </si>
  <si>
    <t>MA005</t>
  </si>
  <si>
    <t>CEMENTO GRIS EN SACO</t>
  </si>
  <si>
    <t>Ton</t>
  </si>
  <si>
    <t>MA006</t>
  </si>
  <si>
    <t>ARENA DE RIO L.A.B. EN OBRA</t>
  </si>
  <si>
    <t>MA007</t>
  </si>
  <si>
    <t>AGUA</t>
  </si>
  <si>
    <t>MQ001</t>
  </si>
  <si>
    <t>CLAVE MQ</t>
  </si>
  <si>
    <t>CATALOGO DE MAQUINARIA</t>
  </si>
  <si>
    <t>Hr</t>
  </si>
  <si>
    <t>REVOLVEDORA 1 SACO</t>
  </si>
  <si>
    <t>ANALISIS DE BASICOS (AUXILIARES)</t>
  </si>
  <si>
    <t>BA002</t>
  </si>
  <si>
    <t>CONCRETO F'c= 250 Kg/cm2 TMA 3/4" HECHO EN OBRA</t>
  </si>
  <si>
    <t>MA008</t>
  </si>
  <si>
    <t>GRAVA DE 3/4</t>
  </si>
  <si>
    <t>BA003</t>
  </si>
  <si>
    <t>CIMBRA COMUN</t>
  </si>
  <si>
    <t>MA009</t>
  </si>
  <si>
    <t>VARILLA CORRUGADA</t>
  </si>
  <si>
    <t>MA010</t>
  </si>
  <si>
    <t>ALAMBRE RECOCIDO</t>
  </si>
  <si>
    <t>MA011</t>
  </si>
  <si>
    <t>CURACRETO</t>
  </si>
  <si>
    <t>Lt</t>
  </si>
  <si>
    <t>ANALISIS DE PRECIOS UNITARIOS</t>
  </si>
  <si>
    <t>&lt;Suma de 3/3 = 0.99</t>
  </si>
  <si>
    <t>Archivo/Opciones/Avanzadas/Al Calcular Este Libro/Establecer Precisión de Pantalla</t>
  </si>
  <si>
    <t>MA013</t>
  </si>
  <si>
    <t>PRECIO UNIRARIO</t>
  </si>
  <si>
    <t>ETAPA 1. PRELIMINARES (P)</t>
  </si>
  <si>
    <t>P001</t>
  </si>
  <si>
    <t>ml</t>
  </si>
  <si>
    <t>P002</t>
  </si>
  <si>
    <t>TRAZO Y NIVELACION ESTABLECIENDO EJES DE REFERENCIA. INCLUYE MATERIALES, MANO
DE OBRA, EQUIPO Y HERRAMIENTA.</t>
  </si>
  <si>
    <t>M2</t>
  </si>
  <si>
    <t>P003</t>
  </si>
  <si>
    <t>DESPALME DE 20 CM DE ESPESOR DE CAPA VEGETAL POR MEDIOS MANUALES. INCLUYE
MATERIALES, MANO DE OBRA, EQUIPO Y HERRAMIENTA.</t>
  </si>
  <si>
    <t>P004</t>
  </si>
  <si>
    <t>CARGA Y RETIRO DE MATERIAL PRODUCTO DE DESPALME FUERA DEL SITIO DE LOS TRABAJOS. INCLUYE CARGA POR MEDIOS MECANICOS (RETROEXCAVADORA), ACARREOS A SITIOS AUTORIZADOS, CUOTAS, MANO DE OBRA, EQUIPO DE SEGURIDAD Y HERRAMIENTA.</t>
  </si>
  <si>
    <t>M3</t>
  </si>
  <si>
    <t>P006</t>
  </si>
  <si>
    <t>COLOCACION DE MALLA SOMBRA EN PERIMETRO DE OBRA. INCLUYE ANCLAJE DE POLINES
Y MALLA ELECTROSOLDADA, MANO DE OBRA Y HERRAMIENTAS.</t>
  </si>
  <si>
    <t>ML</t>
  </si>
  <si>
    <t>TOTAL ETAPA 1. PRELIMINARES (P)</t>
  </si>
  <si>
    <t>ETAPA 2. CIMENTACION ( C )</t>
  </si>
  <si>
    <t>C001</t>
  </si>
  <si>
    <t>EXCAVACION PARA CEPAS O ZAPATAS POR MEDIOS MECANICOS, DE 0.50 M DE ANCHO Y HASTA 1M DE PROFUNDIDAD, EN MATERIAL TIPO l, SUELO A. INCLUYE RETROEXCAVADORA Y
MANO DE OBRA.</t>
  </si>
  <si>
    <t>C002</t>
  </si>
  <si>
    <t>AFINACION DE CEPAS Y ZAPATAS POR MEDIOS MANUALES, EN MATERIAL COMUN SECO, PROFUNDIDAD DE 0.00 A 1M. INCLUYE MANO DE OBRA, EQUIPO Y HERRAMIENTA.</t>
  </si>
  <si>
    <t>C003</t>
  </si>
  <si>
    <t>CIMIENTO DE PIEDRA BRAZA ACOMODADA PIEDRA POR PIEDRA CON BAÑO DE MORTERO- ARENA PROPORCION 1:5.5 (RANCHIDO), DE 0.50 M DE ANCHO Y HASTA 1 M DE PROFUNDIDAD. INCLUYE: MATERIALES, DESPERDICIOS, HERRAMIENTAS, LIMPIEZA, MANO DE
OBRA Y ACARREO DE MATERIALES AL SITIO DE SU UTILIZACION.</t>
  </si>
  <si>
    <t>C004</t>
  </si>
  <si>
    <t>ZAPATA DE 1.2 M X 1.2 M CON CONCRETO HECHO EN OBRA DE PROPORCION 1:4:0.5, CON PLANTILLA DE CONCRETO DE 5 CM DE ESPESOR Y PROPORCION 1:2, ARMADA CON VARILLAS DE 1/2'' A CADA 20 CM Y CON DADO DE CONEXION DE 30 X 80 CM. INCLUYE MATERIAL, DADO, AMARRES, CORTES, CONEXIONES, CIMBRA, COLADO MANO DE OBRA,
EQUIPO Y HERRAMIENTA.</t>
  </si>
  <si>
    <t>PZA</t>
  </si>
  <si>
    <t>C005</t>
  </si>
  <si>
    <t>ANCLA PARA COLUMNAS METALICAS TIPO PTR, A BASE DE PLACA DE 30 X 80 CM Y 1/2" DE ESPESOR Y GRAPAS DE VARILLA DE 5/8" DE 1.2 M DE LONGITUD, CIMBRADO Y COLADO. INCLUYE: MATERIALES, CORTES, DESPERDICIOS, TRASLAPES, AMARRES, SOLDADURA, ACARREOS, CIMBRA, COLADO, MANO DE OBRA, EQUIPO Y HERRAMIENTAS.</t>
  </si>
  <si>
    <t>C006</t>
  </si>
  <si>
    <t>MURO DE BLOCK DE JALCRETO DE 20 X 20 X 40 CM PARA NIVELACION DE DALA DE
DESPLANTE. INCLUYE MATERIAL, MANO DE OBRA, EQUIPO Y HERRAMIENTA.</t>
  </si>
  <si>
    <t>C007</t>
  </si>
  <si>
    <t>DALA DE DESPLANTE 20X28 CM. DE CONCRETO HECHO EN OBRA CON PROPORCION 1:2:0.5, ACABADO COMÚN, CON ARMADO TIPO CASTILLO K-1. INCLUYE: NIVELACION, MATERIALES, ACARREOS, CORTES, DESPERDICIOS, TRASLAPES, AMARRES, CIMBRADO,
COLDADO, DESCIMBRADO, MANO DE OBRA EQUIPO Y HERRAMIENTA.</t>
  </si>
  <si>
    <t>C008</t>
  </si>
  <si>
    <t>ANCLAJE DE CASTILLO TIPO K-1 DE CONCRETO HECHO EN OBRA CON PROPORCION 1:2:0.5, ACABADO COMÙN, ARMADO CON 4 VARILLAS #3 Y ESTRIBOS. INCLUYE MATERIALES, TRASLAPES, CORTES, AMARRES, CIMBRADO, COLADO, MANO DE OBRA Y
HERRAMIENTA.</t>
  </si>
  <si>
    <t>C009</t>
  </si>
  <si>
    <t>ANCLAJE DE CASTILLO TIPO K-2 DE CONCRETO HECHO EN OBRA CON PROPORCION 1:2:0.5, ACABADO COMÙN, ARMADO CON 6 VARILLAS #3 Y ESTRIBOS. INCLUYE MATERIALES, TRASLAPES, CORTES, AMARRES, CIMBRADO, COLADO, MANO DE OBRA Y
HERRAMIENTA.</t>
  </si>
  <si>
    <t>C010</t>
  </si>
  <si>
    <t>ANCLAJE DE CASTILLO TIPO K-3 DE CONCRETO HECHO EN OBRA CON PROPORCION 1:2:0.5, ACABADO COMÙN, ARMADO CON 8 VARILLAS #4 Y ESTRIBOS. INCLUYE MATERIALES, TRASLAPES, CORTES, AMARRES, CIMBRADO, COLADO, MANO DE OBRA Y
HERRAMIENTA.</t>
  </si>
  <si>
    <t>C011</t>
  </si>
  <si>
    <t>ANCLAJE DE CASTILLO TIPO K-4 DE CONCRETO HECHO EN OBRA CON PROPORCION 1:2:0.5, ACABADO COMÙN, ARMADO CON 10 VARILLAS #4 Y ESTRIBOS. INCLUYE MATERIALES, TRASLAPES, CORTES, AMARRES, CIMBRADO, COLADO, MANO DE OBRA Y
HERRAMIENTA.</t>
  </si>
  <si>
    <t>C012</t>
  </si>
  <si>
    <t>IMPERMEABILIZACION DE DALAS DE DESPLANTE A BASE DE FESTER VAPORTITE 550 A UNA MANO. INCLUYE: LIMPIEZA Y PREPARACION DE LA SUPERFICIE, APLICACIÓN DE
HIDROPRIMER, ACARREOS, MANO DE OBRA Y HERRAMIENTA.</t>
  </si>
  <si>
    <t>C013</t>
  </si>
  <si>
    <t>CARGA Y RETIRO DE MATERIAL PRODUCTO DE EXCAVACION DE CIMENTACION FUERA DEL SITIO DE LOS TRABAJOS. INCLUYE CARGA POR MEDIOS MECANICOS (RETROEXCAVADORA), ACARREOS A SITIOS AUTORIZADOS, CUOTAS, MANO DE OBRA,
EQUIPO DE SEGURIDAD Y HERRAMIENTA.</t>
  </si>
  <si>
    <t>TOTAL ETAPA 2. CIMENTACION ( C )</t>
  </si>
  <si>
    <t>ETAPA 3. DRENAJE (D)</t>
  </si>
  <si>
    <t>D001</t>
  </si>
  <si>
    <t>EXCAVACION PARA LINEAS DE DRENAJE Y PLUVIALES, POR MEDIOS MANUALES. INCLUYE
AFINACION, MANO DE OBRA, EQUIPO Y HERRAMIENTA.</t>
  </si>
  <si>
    <t>D002</t>
  </si>
  <si>
    <t>EXCAVACION PARA CISTERNA DE 15,000 LTS POR MEDIOS MECANICOS, A 2.5 M DE
PROFUNDIDAD. INCLUYE RETROEXCAVADORA Y MANO DE OBRA.</t>
  </si>
  <si>
    <t>D003</t>
  </si>
  <si>
    <t>AFINACION POR MEDIOS MANUALES EN EXCAVACION DE CISTERNA. INCLUYE MANO DE
OBRA, EQUIPO Y HERRAMIENTA</t>
  </si>
  <si>
    <t>D004</t>
  </si>
  <si>
    <t>PLANTILLA DE CONCRETO DE PROPORCION 1:2 PARA CISTERNA Y DE 20 CM DE ESPESOR, CON DALA PERIMETRAL REFORZADA CON ARMEX DE 4 VARILLAS. INCLUYE NIVELACION,
MATERIALES, MANO DE OBRA Y HERRAMIENTA.</t>
  </si>
  <si>
    <t>D005</t>
  </si>
  <si>
    <t>FABRICACION DE CISTERNA DE CAP. 12,000 LTS, CON ARMADO DE ACERO (CASTILLO K-1) Y CON ACABADO APLANADO Y PULIDO. INCLUYE MATERIALES, MANO DE OBRA, ARMADO,
CIMBRADO, COLADO, EQUIPO Y HERRAMIENTAS.</t>
  </si>
  <si>
    <t>LOTE</t>
  </si>
  <si>
    <t>D006</t>
  </si>
  <si>
    <t>IMPERMEABILIZACION DE CONCRETO PARA CISTERNA CON KIM-HS DE KRYTON PARA MUROS Y LOSA DE PISO, 6KG POR M3 DE CONCRETO. INCLUYE MATERIALES, MANO DE
OBRA Y HERRAMIENTAS.</t>
  </si>
  <si>
    <t>D007</t>
  </si>
  <si>
    <t>FABRICACION DE REGISTRO P/CISTERNA DE 40 X 40 X 60 CM DE ALTO, CON LOSA DE CONCRETO DE PROPORCION 1:2, ENJARRADO Y CON TAPA. INCLUYE MATERIALES, MANO
DE OBRA, EQUIPO Y HERRAMIENTA.</t>
  </si>
  <si>
    <t>D008</t>
  </si>
  <si>
    <t>FABRICACION DE REGISTRO P/AGUAS NEGRAS O PLUVIALES HASTA 1.00 M DE
PROFUNDIDAD DE 0.50 M DIAMETRO. INCLUYE MATERIALES, MANO DE OBRA, EQUIPO Y HERRAMIENTAS.</t>
  </si>
  <si>
    <t>D009</t>
  </si>
  <si>
    <t>ELABORACION DE CAJA ARENERA DE 0.50 X 0.50 M HASTA 1 M DE PROFUNDIDAD C/REJILLA METALICA Y CAMA DE GRAVA DE 20 CM. INCLUYE MATERIALES, MANO DE OBRA, EQUIPO Y
HERRAMIENTA.</t>
  </si>
  <si>
    <t>D010</t>
  </si>
  <si>
    <t>SUMINISTRO Y COLOCACION DE REJILLA METALICA ALARGADA PARA COLADERA EN COCHERA, CON 5.50 M LONGITUD Y 0.20 M ANCHO. INCLUYE MATERIALES, MANO DE
OBRA Y HERRAMIENTAS.</t>
  </si>
  <si>
    <t>D011</t>
  </si>
  <si>
    <t>COLOCACION DE TUBERIA DE PVC SANITARIO DE 2" DE DIAM PARA LINEAS DE DRENAJE/PLUVIAL, Y RELLENO CON MATERIAL COMPACTADO Y MORTERO PROP. 1:4. INCLUYE MATERIALES, TENDIDO, CONEXIONES, CODOS, MANO DE OBRA, EQUIPO Y
HERRAMIENTAS.</t>
  </si>
  <si>
    <t>D012</t>
  </si>
  <si>
    <t>COLOCACION DE TUBERIA DE PVC SANITARIO DE 3" DE DIAM PARA LINEAS DE DRENAJE/PLUVIAL, Y RELLENO CON MATERIAL COMPACTADO Y MORTERO PROP. 1:4. INCLUYE MATERIALES, TENDIDO, CONEXIONES, CODOS, MANO DE OBRA, EQUIPO Y
HERRAMIENTAS.</t>
  </si>
  <si>
    <t>D013</t>
  </si>
  <si>
    <t>COLOCACION DE TUBERIA DE PVC SANITARIO DE 4" DE DIAM PARA LINEAS DE DRENAJE/PLUVIAL, Y RELLENO CON MATERIAL COMPACTADO Y MORTERO PROP. 1:4. INCLUYE MATERIALES, TENDIDO, CONEXIONES, CODOS, MANO DE OBRA, EQUIPO Y
HERRAMIENTAS.</t>
  </si>
  <si>
    <t>D014</t>
  </si>
  <si>
    <t>COLOCACION DE TUBERIA DE PVC SANITARIO DE 6" DE DIAM PARA LINEAS DE DRENAJE/PLUVIAL, Y RELLENO CON MATERIAL COMPACTADO Y MORTERO PROP. 1:4. INCLUYE MATERIALES, TENDIDO, CONEXIONES, CODOS, MANO DE OBRA, EQUIPO Y
HERRAMIENTAS.</t>
  </si>
  <si>
    <t>D015</t>
  </si>
  <si>
    <t>CARGA Y RETIRO DE MATERIAL PRODUCTO DE LA EXCAVACION FUERA DEL SITIO DE LOS TRABAJOS. INCLUYE CARGA POR MEDIOS MANUALES, ACARREOS A SITIOS AUTORIZADOS, CUOTAS, MANO DE OBRA, EQUIPO DE SEGURIDAD Y HERRAMIENTA MENOR.</t>
  </si>
  <si>
    <t>D016</t>
  </si>
  <si>
    <t>RELLENO DE ZANJAS ENTRE CARAS DE CISTERNA Y SUELO NATURAL, CON ARENA DE JAL COLOCADO EN ESTADO SUELTO. INCLUYE MATERIALES, MANO DE OBRA, EQUIPO Y
HERRAMIENTA</t>
  </si>
  <si>
    <t>TOTAL ETAPA 3. DRENAJE (D)</t>
  </si>
  <si>
    <t>ETAPA 4. ALBAÑILERIA ESTRUCTURA PRIMER NIVEL (AEP)</t>
  </si>
  <si>
    <t>AEP001</t>
  </si>
  <si>
    <t>NIVELACION, RELLENO Y COMPACTACION CON MATERIAL TEPETATE EN CAPA DE 20 CM ADICIONANDO AGUA. INCLUYE MANO DE OBRA, MATERIAL, EQUIPO Y HERRAMIENTA</t>
  </si>
  <si>
    <t>AEP002</t>
  </si>
  <si>
    <t>FABRICACION DE PLANTILLA DE JALCRETO DE 10 CM DE ESPESOR REFORAZADA CON MALLA ELECTROSOLDADA. INCLUYE BAÑO DE CEMENTO, NIVELACION, MATERIALES, MANO
DE OBRA Y HERRAMIENTA.</t>
  </si>
  <si>
    <t>AEP003</t>
  </si>
  <si>
    <t>AFINACION DE PLANTILLAS DE CONCRETO PARA RECIBIR EL PISO. INCLUYE NIVELACION,
PENDIENTES, MATERIALES, MANO DE OBRA, EQUIPO Y HERRAMIENTA.</t>
  </si>
  <si>
    <t>AEP004</t>
  </si>
  <si>
    <t>MURO DE SOGA, A BASE DE LADRILLO DE LAMA ROJO RECOCIDO 7X14X28 ASENTADO CON MORTERO MORTERO - ARENA, PROP. 1:4. INCLUYE:  MATERIAL, ACARREOS, MANO DE
OBRA Y HERRAMIENTA.</t>
  </si>
  <si>
    <t>AEP005</t>
  </si>
  <si>
    <t>NIVELACION DE MURO (PIÑAS) A BASE DE MURO DE TEZON DE 11 X 14 X 28 CM ASENTADO CON MEZCLA CEMENTO - ARENA 1:4 ACABADO COMUN.  INCLUYE: MATERIALES,
ACARREOS, ANDAMIOS, MANO DE OBRA, EQUIPO Y HERRAMIENTA.</t>
  </si>
  <si>
    <t>AEP006</t>
  </si>
  <si>
    <t>COLOCACION Y ENCOFRADO DE BAJANTE DE PVC DE 4'' PARA AGUAS NEGRAS/PLUVIALES.
INCLUYE MATERIALES, MANO DE OBRA, EQUIPO Y HERRAMIENTA.</t>
  </si>
  <si>
    <t>AEP007</t>
  </si>
  <si>
    <t>CASTILLO TIPO K-1 DE 15 X 15 CM DE CONCRETO HECHO EN OBRA PROPORCION 1:2, REFORZADO CON 4 VAR #3. INCLUYE ACARREOS, CORTES, AMARRES, CIMBRADO,
COLADO, DESCIMBRADO, ANDAMIOS, MANO DE OBRA Y HERRAMIENTA.</t>
  </si>
  <si>
    <t>AEP008</t>
  </si>
  <si>
    <t>CASTILLO TIPO K-2 DE 15 X 30 CM DE CONCRETO HECHO EN OBRA PROPORCION 1:2, REFORZADO CON 6 VAR #3. INCLUYE ACARREOS, CORTES, AMARRES, CIMBRADO,
COLADO, DESCIMBRADO, ANDAMIOS, MANO DE OBRA Y HERRAMIENTA.</t>
  </si>
  <si>
    <t>AEP009</t>
  </si>
  <si>
    <t>CASTILLO TIPO K-3 DE 30 X 30 CM DE CONCRETO HECHO EN OBRA PROPORCION 1:2, REFORZADO CON 8 VAR #4. INCLUYE ACARREOS, CORTES, AMARRES, CIMBRADO,
COLADO, DESCIMBRADO, ANDAMIOS, MANO DE OBRA Y HERRAMIENTA.</t>
  </si>
  <si>
    <t>AEP010</t>
  </si>
  <si>
    <t>CASTILLO TIPO K-4 DE 30 X 30 CM DE CONCRETO HECHO EN OBRA PROPORCION 1:2, REFORZADO CON 10 VAR #4. INCLUYE ACARREOS, CORTES, AMARRES, CIMBRADO,
COLADO, DESCIMBRADO, ANDAMIOS, MANO DE OBRA Y HERRAMIENTA.</t>
  </si>
  <si>
    <t>AEP011</t>
  </si>
  <si>
    <t>SUMINISTRO Y COLOCACION DE PTR'S DE 3'' X 3''. INCLUYE CORTES, DESPERDICIOS,
SOLDADURA, ACARREOS, ANDAMIOS, MANO DE OBRA Y HERRAMIENTAS.</t>
  </si>
  <si>
    <t>AEP012</t>
  </si>
  <si>
    <t>DALA INTERMEDIA DE 28 X 30 CM. DE CONCRETO HECHO EN OBRA CON PROPORCION 1:2:0.5, ACABADO COMÚN, CON ARMADO TIPO CASTILLO K-1. INCLUYE: MATERIALES, ACARREOS, CORTES, DESPERDICIOS, TRASLAPES, AMARRES, CIMBRADO, COLADO,
DESCIMBRADO, ANDAMIOS, MANO DE OBRA EQUIPO Y HERRAMIENTA.</t>
  </si>
  <si>
    <t>AEP013</t>
  </si>
  <si>
    <t>DALA DE CORONACION DE 28 X 30 CM. DE CONCRETO HECHO EN OBRA CON PROPORCION 1:2:0.5, ACABADO COMÚN, CON ARMADO TIPO CASTILLO K-1. INCLUYE: MATERIALES, ACARREOS, CORTES, DESPERDICIOS, TRASLAPES, AMARRES, CIMBRADO,
COLADO, DESCIMBRADO, ANDAMIOS, MANO DE OBRA, EQUIPO Y HERRAMIENTA.</t>
  </si>
  <si>
    <t>AEP014</t>
  </si>
  <si>
    <t>CERRAMIENTO P/PUERTAS Y VENTANAS CON ARMEX DE 28 X 30 REFORZADO Y COLADO CON CONCRETO HECHO EN OBRA CON PROPORCION 1:2:0.5, HASTA UNA ALTURA DE 3 M. INCLUYE MATERIALES, CIMBRADO, COLADO, ANDAMIOS, MANO DE OBRA, EQUIPO Y
HERRAMIENTAS.</t>
  </si>
  <si>
    <t>AEP015</t>
  </si>
  <si>
    <t>SUMINISTRO, HABILITADO Y COLOCACION DE VIGA METALICA DE 5''. INCLUYE TENSORES, CORTES, ELEVACION Y MANIOBRAS HASTA SIETE METROS DE ALTURA, NIVELACION, SOLDADURA, DESCALIBRES, DESPERDICIOS, MATERIALES, ACARREO, FLETES, ANDAMIOS,
MANO DE OBRA, EQUIPO Y HERRAMIENTA.</t>
  </si>
  <si>
    <t>AEP016</t>
  </si>
  <si>
    <t>SUMINISTRO, HABILITADO Y COLOCACION DE VIGA METALICA DE 6''. INCLUYE TENSORES, CORTES, ELEVACION Y MANIOBRAS HASTA SIETE METROS DE ALTURA, NIVELACION, SOLDADURA, DESCALIBRES, DESPERDICIOS, MATERIALES, ACARREO, FLETES, ANDAMIOS,
MANO DE OBRA, EQUIPO Y HERRAMIENTA.</t>
  </si>
  <si>
    <t>AEP017</t>
  </si>
  <si>
    <t>SUMINISTRO, HABILITADO Y COLOCACION DE VIGA METALICA DE 8''. INCLUYE TENSORES, CORTES, ELEVACION Y MANIOBRAS HASTA SIETE METROS DE ALTURA, NIVELACION, SOLDADURA, DESCALIBRES, DESPERDICIOS, MATERIALES, ACARREO, FLETES, ANDAMIOS,
MANO DE OBRA, EQUIPO Y HERRAMIENTA.</t>
  </si>
  <si>
    <t>AEP018</t>
  </si>
  <si>
    <t>SUMINISTRO, HABILITADO Y COLOCACION DE VIGA METALICA DE 12''. INCLUYE TENSORES, CORTES, ELEVACION Y MANIOBRAS HASTA SIETE METROS DE ALTURA, NIVELACION, SOLDADURA, DESCALIBRES, DESPERDICIOS, MATERIALES, ACARREO, FLETES, ANDAMIOS,
MANO DE OBRA, EQUIPO Y HERRAMIENTA.</t>
  </si>
  <si>
    <t>AEP019</t>
  </si>
  <si>
    <t>SUMINISTRO, HABILITADO Y COLOCACION DE VIGA METALICA DE 14''. INCLUYE TENSORES, CORTES, ELEVACION Y MANIOBRAS HASTA SIETE METROS DE ALTURA, NIVELACION, SOLDADURA, DESCALIBRES, DESPERDICIOS, MATERIALES, ACARREO, FLETES, ANDAMIOS,
MANO DE OBRA, EQUIPO Y HERRAMIENTA.</t>
  </si>
  <si>
    <t>AEP020</t>
  </si>
  <si>
    <t>ESCALERA PRINCIPAL ARMADA CON VIGAS DE ACERO Y BOVEDA DE CUÑA. INCLUYE TRAZO, MATERIALES, BAÑO CEMENTO, ACARREOS, CORTES, DESPERDICIOS, ANDAMIOS,
MANO DE OBRA, EQUIPO Y HERRAMIENTA.</t>
  </si>
  <si>
    <t>AEP021</t>
  </si>
  <si>
    <t>FORJADO DE ESCALON (0.27 M DE HUELLA Y 0.19 M PERALTE) A BASE DE LADRILLO DE TORO. INCLUYE NIVELACION, MATERIALES, DESPERDICIOS, BAÑO DE CEMENTO, MANO DE
OBRA Y HERRAMIENTAS.</t>
  </si>
  <si>
    <t>AEP022</t>
  </si>
  <si>
    <t>AFINACION DE ESCALONES DE ESCALERA PRINCIPAL PARA RECIBIR EL PISO. INCLUYE
MATERIALES, MANO DE OBRA, EQUIPO Y HERRAMIENTA.</t>
  </si>
  <si>
    <t>AEP023</t>
  </si>
  <si>
    <t>BOVEDA DE CUÑA 5 X 9 X 22 CM PEGADA CON MORTERO, BAÑO DE CEMENTO EN LA
PARTE SUPERIOR. INCLUYE MANO DE OBRA, MATERIALES, EQUIPO, HERRAMIENTA Y ACARREOS.</t>
  </si>
  <si>
    <t>AEP024</t>
  </si>
  <si>
    <t>COLOCACION DE MALLA PLAFON EN VIGUERIA. INCLUYE MATERIAL, CORTES,
DESPERDICIOS, MANO DE OBRA, EQUIPO Y HERRAMIENTA.</t>
  </si>
  <si>
    <t>CANTIDAD</t>
  </si>
  <si>
    <t>TOTAL ETAPA 4. ALBAÑILERIA ESTRUCTURA PRIMER NIVEL (AEP)</t>
  </si>
  <si>
    <t>PRESUPUESTO</t>
  </si>
  <si>
    <t>ETAPA 5. ALBAÑILERIA ESTRUCTURA SEGUNDO NIVEL (AES)</t>
  </si>
  <si>
    <t>AES001</t>
  </si>
  <si>
    <t>MURO DE SOGA, A BASE DE LADRILLO DE LAMA ROJO RECOCIDO 7X14X28 ASENTADO CON MORTERO DE CEMENTO - ARENA, PROP. 1:4. INCLUYE:  MATERIAL, ACARREOS, MANO
DE OBRA, EQUIPO Y HERRAMIENTA.</t>
  </si>
  <si>
    <t>AES002</t>
  </si>
  <si>
    <t>NIVELACION DE MURO (PIÑAS) A BASE DE MURO DE TEZON DE 11 X 14 X 28 CM ASENTADO CON MEZCLA CEMENTO - ARENA 1:4 ACABADO COMUN, ASENTADO CON MORTERO MORTERO - ARENA, PROP. 1:4. INCLUYE: MATERIALES, ACARREOS, ANDAMIOS, MANO DE
OBRA, EQUIPO Y HERRAMIENTA.</t>
  </si>
  <si>
    <t>AES003</t>
  </si>
  <si>
    <t>COLOCACION Y ENCOFRADO DE BAJANTE DE AGUAS NEGRAS O PLUVIALES. INCLUYE
MATERIALES, MANO DE OBRA, EQUIPO Y HERRAMIENTA.</t>
  </si>
  <si>
    <t>AES004</t>
  </si>
  <si>
    <t>ANCLAJE EN LOSA DE ENTREPISO DE CASTILLO K-1 DE CONCRETO HECHO EN OBRA CON PROPORCION 1:2:0.5, ACABADO COMUN, ARMADO CON 4 VARILLAS #3 Y ESTRIBOS. INCLUYE MATERIALES, TRASLAPES, CORTES, AMARRES, CIMBRADO, COLADO, MANO DE
OBRA Y HERRAMIENTA.</t>
  </si>
  <si>
    <t>AES005</t>
  </si>
  <si>
    <t>ANCLAJE EN LOSA DE ENTREPISO DE CASTILLO K-2 DE CONCRETO HECHO EN OBRA CON PROPORCION 1:2:0.5, ACABADO COMUN, ARMADO CON 6 VARILLAS #3 Y ESTRIBOS. INCLUYE MATERIALES, TRASLAPES, CORTES, AMARRES, CIMBRADO, COLADO, MANO DE
OBRA Y HERRAMIENTA.</t>
  </si>
  <si>
    <t>AES006</t>
  </si>
  <si>
    <t>AES007</t>
  </si>
  <si>
    <t>AES008</t>
  </si>
  <si>
    <t>DALA DE CORONACION DE 28 X 30 CM. DE CONCRETO HECHO EN OBRA CON PROPORCION 1:2:0.5, ACABADO COMÚN, CON ARMADO TIPO CASTILLO K-1.  INCLUYE: MATERIALES, ACARREOS, CORTES, DESPERDICIOS, TRASLAPES, AMARRES, CIMBRADO,
COLADO, DESCIMBRADO, ANDAMIOS, MANO DE OBRA, EQUIPO Y HERRAMIENTA.</t>
  </si>
  <si>
    <t>AES009</t>
  </si>
  <si>
    <t>CERRAMIENTO P/PUERTAS Y VENTANAS CON ARMEX DE 28 X 30 CM REFORZADO COLADO CON CONCRETO F`C 150 KG/CM2 CEMENTO GRAVA ARENA, HASTA UNA ALTURA DE 3 M. INCLUYE MATERIALES, CIMBRADO, COLADO, MANO DE OBRA, EQUIPO Y HERRAMIENTAS.</t>
  </si>
  <si>
    <t>AES010</t>
  </si>
  <si>
    <t>SUMINISTRO, HABILITADO Y COLOCACION DE VIGA METALICA DE 5''. INCLUYE TENSORES, CORTES, ELEVACION Y MANIOBRAS HASTA SIETE METROS DE ALTURA, NIVELACION, SOLDADURA, DESCALIBRES, DESPERDICIOS, MATERIALES, ACARREO, FLETES, MANO DE
OBRA, EQUIPO Y HERRAMIENTA.</t>
  </si>
  <si>
    <t>AES011</t>
  </si>
  <si>
    <t>SUMINISTRO, HABILITADO Y COLOCACION DE VIGA METALICA DE 6''. INCLUYE TENSORES, CORTES, ELEVACION Y MANIOBRAS HASTA SIETE METROS DE ALTURA, NIVELACION, SOLDADURA, DESCALIBRES, DESPERDICIOS, MATERIALES, ACARREO, FLETES, MANO DE
OBRA, EQUIPO Y HERRAMIENTA.</t>
  </si>
  <si>
    <t>AES012</t>
  </si>
  <si>
    <t>SUMINISTRO, HABILITADO Y COLOCACION DE VIGA METALICA DE 8''. INCLUYE TENSORES, CORTES, ELEVACION Y MANIOBRAS HASTA SIETE METROS DE ALTURA, NIVELACION, SOLDADURA, DESCALIBRES, DESPERDICIOS, MATERIALES, ACARREO, FLETES, MANO DE
OBRA, EQUIPO Y HERRAMIENTA.</t>
  </si>
  <si>
    <t>AES013</t>
  </si>
  <si>
    <t>SUMINISTRO E INSTALACION DE ESCALERA TIPO MARINERA EN PATIO DE SERVICIO, DE LONGITUD 3.10 M. INCLUYE MATERIALES, ACARREOS, SOLDADURA, MANO DE OBRA,
EQUIPO Y HERRAMIENTA.</t>
  </si>
  <si>
    <t>AES014</t>
  </si>
  <si>
    <t>AES015</t>
  </si>
  <si>
    <t>AES016</t>
  </si>
  <si>
    <t>AFINACION DE PLANTILLAS DE CONCRETO PARA RECIBIR EL PISO. INCLUYE BAÑO DE
CEMENTO, MATERIALES, MANO DE OBRA, EQUIPO Y HERRAMIENTA.</t>
  </si>
  <si>
    <t>AES017</t>
  </si>
  <si>
    <t>ETAPA 6. ALBAÑILERIA ESTRUCTURA AZOTEA (AEAZ)</t>
  </si>
  <si>
    <t>AEAZ001</t>
  </si>
  <si>
    <t>ANCLAJE EN LOSA DE ENTREPISO DE CASTILLOS DE CONCRETO HECHO EN OBRA CON PROPORCION 1:2:0.5, ARMADO CON ARMEX REFORZADO, ACABADO COMUN. INCLUYE MATERIALES, TRASLAPES, CORTES, AMARRES, CIMBRADO, COLADO, MANO DE OBRA Y
HERRAMIENTA.</t>
  </si>
  <si>
    <t>AEAZ002</t>
  </si>
  <si>
    <t>CASTILLO DE CONCRETO HECHO EN OBRA CON PROPORCION 1:2:0.5, ARMADO CON ARMEX REFORZADO, ACABADO COMUN. INCLUYE ACARREOS, CORTES, AMARRES,
CIMBRADO, COLADO, DESCIMBRADO, ANDAMIOS, MANO DE OBRA Y HERRAMIENTA.</t>
  </si>
  <si>
    <t>AEAZ003</t>
  </si>
  <si>
    <t>FABRICACION DE PRETIL DE 5 HILADAS DE 15 CM DE ESPESOR DE TABIQUE ROJO RECOCIDO 7 X 15 X 33 CM, ASENTADO CON MORTERO. INCLUYE MATERIALES, ACARREOS,
MANO DE OBRA Y EQUIPO.</t>
  </si>
  <si>
    <t>AEAZ004</t>
  </si>
  <si>
    <t>ENLADRILLADO DE AZOTEA CON LADRILLO DE LAMA 15 X 15 CM ASENTADO CON CEMENTO, ACABADO COMUN. INCLUYE BAÑO DE CEMENTO, MANO DE OBRA,
MATERIALES Y HERRAMIENTA.</t>
  </si>
  <si>
    <t>AEAZ005</t>
  </si>
  <si>
    <t>CHAFLAN/ZAVALETA DE 15 CM DE LADRILLO DE LAMA CON MEZCLA CEMENTO - ARENA.
INCLUYE MATERIALES, ACARREOS, MANO DE OBRA, EQUIPO Y HERRAMIENTA.</t>
  </si>
  <si>
    <t>AEAZ006</t>
  </si>
  <si>
    <t>APLICACIÓN DE UN MANTO IMPERMEABLE EN AZOTEA A BASE DE FESTER VAPORTITE 550.
INCLUYE MATERIALES, ACARREOS, MANO DE OBRA, EQUIPO Y HERRAMIENTA.</t>
  </si>
  <si>
    <t>AEAZ007</t>
  </si>
  <si>
    <t>FABRICACION DE PLANTILLA DE JALCRETO PARA ENTREPISO DE 10 CM DE ESPESOR. INCLUYE BAÑO DE CEMENTO, NIVELACION, PENDIENTES, MATERIALES, MANO DE OBRA,
EQUIPO Y HERRAMIENTA</t>
  </si>
  <si>
    <t>AEAZ008</t>
  </si>
  <si>
    <t>AEAZ009</t>
  </si>
  <si>
    <t>SUMINISTRO, HABILITADO Y COLOCACION DE VIGA METALICA DE 4" PARA PERGOLAS  SOBRE EL RECIBIDOR. INCLUYE TENSORES, CORTES, ELEVACION Y MANIOBRAS, NIVELACION, SOLDADURA, DESCALIBRES, DESPERDICIOS, MATERIALES, ACARREO, FLETES, MANO DE
OBRA, EQUIPO Y HERRAMIENTA.</t>
  </si>
  <si>
    <t>TOTAL ETAPA 6. ALBAÑILERIA ESTRUCTURA AZOTEA (AEAZ)</t>
  </si>
  <si>
    <t>ETAPA 7. INSTALACIONES HIDROSANITARIAS (IHS)</t>
  </si>
  <si>
    <t>IHS001</t>
  </si>
  <si>
    <t>BUSQUEDA Y CONEXIÓN POR MEDIOS MANUALES P/TOMA HIDRAULICA DE 0.00 A 3.00 M.
INCLUYE MANO DE OBRA, EQUIPO Y HERRAMIENTAS</t>
  </si>
  <si>
    <t>IHS002</t>
  </si>
  <si>
    <t>BUSQUEDA Y CONEXIÓN POR MEDIOS MANUALES P/TOMA SANITARIA DE 0.00 A 3.00 M.
INCLUYE MANO DE OBRA, EQUIPO Y HERRAMIENTAS</t>
  </si>
  <si>
    <t>IHS003</t>
  </si>
  <si>
    <t>COLOCACION DE TUBERIA HIDROPLUS DE 1/2" CON CONEXIONES POR TERMOFUSION, PARA LAS LINEAS DE AGUA FRIA/CALIENTE. INCLUYE MATERIALES, TENDIDO, CONEXIONES,
CODOS, MANO DE OBRA, EQUIPO Y HERRAMIENTAS.</t>
  </si>
  <si>
    <t>IHS004</t>
  </si>
  <si>
    <t>COLOCACION DE TUBERIA HIDROPLUS DE 3/4" CON CONEXIONES POR TERMOFUSION, PARA LAS LINEAS DE AGUA FRIA/CALIENTE. INCLUYE MATERIALES, TENDIDO, CONEXIONES,
CODOS, MANO DE OBRA, EQUIPO Y HERRAMIENTAS.</t>
  </si>
  <si>
    <t>IHS005</t>
  </si>
  <si>
    <t>COLOCACION DE TUBERIA HIDROPLUS DE 1" CON CONEXIONES POR TERMOFUSION, PARA
LAS LINEAS DE AGUA FRIA/CALIENTE. INCLUYE MATERIALES, TENDIDO, CONEXIONES, CODOS, MANO DE OBRA, EQUIPO Y HERRAMIENTAS.</t>
  </si>
  <si>
    <t>IHS006</t>
  </si>
  <si>
    <t>SUMINISTRO E INSTALACION DE SALIDA SANITARIA. INCLUYE CONEXIONES, VALVULAS,
MATERIALES, DESPERDICIOS, MANO DE OBRA Y HERRAMIENTA.</t>
  </si>
  <si>
    <t>SAL</t>
  </si>
  <si>
    <t>IHS007</t>
  </si>
  <si>
    <t>SUMINISTRO E INSTALACION DE SALIDA HIDRAULICA. INCLUYE CONEXIONES, VALVULAS,
MATERIALES, DESPERDICIOS, MANO DE OBRA Y HERRAMIENTA.</t>
  </si>
  <si>
    <t>IHS008</t>
  </si>
  <si>
    <t>SUMINISTRO Y COLOCACION DE BOMBA SUMERGIBLE DE 3/4 HP P/CISTERNA. INCLUYE
MATERIALES, MANO DE OBRA, EQUIPO Y HERRAMIENTA.</t>
  </si>
  <si>
    <t>IHS009</t>
  </si>
  <si>
    <t>SUMINISTRO E INSTALACION DE TINACO TIPO ROTOPLAST TRICAPA DE 1,100 LTS, CON BAJADA DE TUBERIA Y BASE DE HERRERIA CON PATAS. INCLUYE MATERIALES, ACARREOS,
CONEXIONES, MANO DE OBRA Y HERRAMIENTAS.</t>
  </si>
  <si>
    <t>IHS010</t>
  </si>
  <si>
    <t>SUMINISTRO Y COLOCACION DE EQUIPO HIDRONEUMATICO COMPUESTO POR TANQUE DE
50 GAL. INCLUYE SWITCH DE PRESION, MANOMETRO, EQUIPO, VALVULAS, MATERIALES, CONEXIONES, MANO DE OBRA Y HERRAMIENTA.</t>
  </si>
  <si>
    <t>TOTAL ETAPA 7. INSTALACIONES HIDROSANITARIAS (IHS)</t>
  </si>
  <si>
    <t>ETAPA 8. INSTALACIONES ELECTRICAS (IE)</t>
  </si>
  <si>
    <t>IE001</t>
  </si>
  <si>
    <t>SUMINISTRO Y COLOCACION DE ACOMETIDA ELECTRICA CON MANGUERA AGRICOLA DE 1 1/2", CAJAR REGULAR GALVANIZADA Y CABLEADO DE 3 HILOS CAL. 8. INCLUYE
MATERIALES, MANO DE OBRA, EQUIPO Y HERRAMIENTA.</t>
  </si>
  <si>
    <t>IE002</t>
  </si>
  <si>
    <t>SUMINISTRO Y COLOCACION DE BASE PARA MEDIDOR C.F.E. TIPO BIFASICO CON TUBERIA Y MUFA GALV. DE 1 1/4", 3 HILOS DE CABLEADO CAL. 8. Y VARILLA COOPER WELD A TIERRA, CONECTOR Y CABLE DESNUDO. INCLUYE MATERIALES, CORTES, DESPERDICIOS,
CONEXIONES, MANO DE OBRA, EQUIPO Y Y HERRAMIENTA.</t>
  </si>
  <si>
    <t>IE003</t>
  </si>
  <si>
    <t>SUMINISTRO Y COLOCACION DE CENTRO DE CARGA TIPO QO-30 SQUARE D CON PASTILLAS TERMICAS DE 20 Y 30 AMP Y VARILLA DE COBRE A TIERRA CON CONECTOR Y CABLE DESNUDO. INCLUYE MATERIALES, CORTES, DESPERDICIOS, CONEXIONES, MANO DE
OBRA, EQUIPO Y Y HERRAMIENTA.</t>
  </si>
  <si>
    <t>IE004</t>
  </si>
  <si>
    <t>COLOCACION DE MANGUERA AGRICOLA DE 1/2" PARA CABLEADO DE CONTACTOS, ILUMINARIAS, COCINA, CUARTO DE SERVICIO, AIRE ACONDICIONADO Y TANQUE HIDRONEUMATICO. INCLUYE MATERIALES, INSTALACION, CONEXIONES, CODOS, MANO DE
OBRA, EQUIPO Y HERRAMIENTAS.</t>
  </si>
  <si>
    <t>IE005</t>
  </si>
  <si>
    <t>SUMINISTRO Y COLOCACION DE CABLE IUSA BLANCO THW 10, PARA LINEAS DE CONTACTOS, COCINA, CUARTO DE SERVICIO, AIRE ACONDICIONADO Y TANQUE HIDRONEUMATICO. INCLUYE MATERIALES, CONEXIONES, MANO DE OBRA, EQUIPO Y
HERRAMIENTAS.</t>
  </si>
  <si>
    <t>IE006</t>
  </si>
  <si>
    <t>SUMINISTRO Y COLOCACION DE CABLE IUSA BLANCO THW 12, PARA LINEAS DE CONTACTOS, ILUMINARIAS, COCINA, CUARTO DE SERVICIO, AIRE ACONDICIONADO Y TANQUE HIDRONEUMATICO. INCLUYE MATERIALES, CONEXIONES, MANO DE OBRA, EQUIPO
Y HERRAMIENTAS.</t>
  </si>
  <si>
    <t>IE007</t>
  </si>
  <si>
    <t>SUMINISTRO Y COLOCACION DE CABLE IUSA BLANCO THW 14, PARA ILUMINARIAS, COCINA Y CUARTO DE SERVICIO. INCLUYE MATERIALES, CONEXIONES, MANO DE OBRA, EQUIPO Y
HERRAMIENTAS.</t>
  </si>
  <si>
    <t>IE008</t>
  </si>
  <si>
    <t>SALIDA ELECTRICA PARA ILUMINACION EN TECHOS, MUROS Y PISOS, A BASE DE MANGUERA AGRICOLA 1/2" Y CABLEADO CAL. 12 Y 14 PREINSTALADOS. INCLUYE CAJAS
GALVANIZADAS, CONEXIONES, MANO DE OBRA Y HERRAMIENTA.</t>
  </si>
  <si>
    <t>IE009</t>
  </si>
  <si>
    <t>SALIDA ELECTRICA PARA APAGADOR SENCILLO, A BASE DE MANGUERA AGRICOLA 1/2" Y
CABLEADO CAL. 12 Y 14 PREINSTALADOS. INCLUYE CAJAS GALVANIZADAS, ACCESORIOS, CONEXIONES, MANO DE OBRA Y HERRAMIENTA.</t>
  </si>
  <si>
    <t>IE010</t>
  </si>
  <si>
    <t>SALIDA ELECTRICA PARA APAGADOR DE ESCALERA, A BASE DE MANGUERA AGRICOLA 1/2" Y CABLEADO CAL. 12 Y 14 PREINSTALADOS. INCLUYE CAJAS GALVANIZADAS, ACCESORIOS,
CONEXIONES, MANO DE OBRA Y HERRAMIENTA.</t>
  </si>
  <si>
    <t>IE011</t>
  </si>
  <si>
    <t>SALIDA ELECTRICA PARA CONTACTO SENCILLO, A BASE DE MANGUERA AGRICOLA 1/2" Y CABLEADO CAL. 10, 12 Y 14 PREINSTALADOS. INCLUYE CAJAS GALVANIZADAS,
ACCESORIOS, CONEXIONES, MANO DE OBRA Y HERRAMIENTA.</t>
  </si>
  <si>
    <t>IE012</t>
  </si>
  <si>
    <t>SALIDA ELECTRICA PARA CONTACTO DOBLE O 220V, A BASE DE MANGUERA AGRICOLA
1/2" Y CABLEADO CAL. 10 PREINSTALADOS. INCLUYE CAJAS GALVANIZADAS, ACCESORIOS, CONEXIONES, MANO DE OBRA Y HERRAMIENTA.</t>
  </si>
  <si>
    <t>IE013</t>
  </si>
  <si>
    <t>SALIDA ELECTRICA PARA CABLE TV O TELEFONO, A BASE DE MANGUERA AGRICOLA 1/2" Y CABLEADO CAL. 10, 12 Y 14 PREINSTALADOS. INCLUYE CAJAS GALVANIZADAS,
ACCESORIOS, CONEXIONES, MANO DE OBRA Y HERRAMIENTA.</t>
  </si>
  <si>
    <t>IE014</t>
  </si>
  <si>
    <t>SALIDA ELECTRICA PARA TIMBRE, CAMPANA E INTERFON, A BASE DE MANGUERA AGRICOLA
1/2" Y CABLEADO CAL. 10, 12 Y 14 PREINSTALADOS. INCLUYE CAJAS GALVANIZADAS, ACCESORIOS, CONEXIONES, MANO DE OBRA Y HERRAMIENTA.</t>
  </si>
  <si>
    <t>IE015</t>
  </si>
  <si>
    <t>SALIDA ELECTRICA PARA BOMBA DE AGUA, CENTRO DE CARGA, PASTILLA TERMICA DE 110 VOLTS Y ALIMENTACION ELECTRICA AL FLOTADOR. INCLUYE MATERIALES, MANO DE OBRA Y
HERRAMIENTA.</t>
  </si>
  <si>
    <t>IE016</t>
  </si>
  <si>
    <t>SALIDA ELECTRICA PARA CALENTADOR CON PASTILLA TERMICA 110 VOLTS Y CIRCUITO
ELECTRICO. INCLUYE: MATERIALES, MANO DE OBRA Y HERRAMIENTA.</t>
  </si>
  <si>
    <t>TOTAL ETAPA 8. INSTALACIONES ELECTRICAS (IE)</t>
  </si>
  <si>
    <t>ETAPA 9. INSTALACIONES DE GAS (IG)</t>
  </si>
  <si>
    <t>IG001</t>
  </si>
  <si>
    <t>SUMINISTRO Y COLOCACION DE TUBERIA DE COBRE DE 1/2" PARA SUMINISTRO DE GAS A COCINA, CUARTO DE SERVICIO, CHIMENEA Y BOILER. INCLUYE MATERIALES, CORTES,
DESPERDICIOS, CONEXIONES, CODOS, MANO DE OBRA, EQUIPO Y HERRAMIENTAS.</t>
  </si>
  <si>
    <t>IG002</t>
  </si>
  <si>
    <t>SALIDA PARA GAS A BASE DE TUBERIA Y CONEXIONES DE COBRE TIPO "L" DE 1/2". INCLUYE
MATERIALES, MANO DE OBRA, EQUIPO Y HERRAMIENTA.</t>
  </si>
  <si>
    <t>IG003</t>
  </si>
  <si>
    <t>SUMINISTRO E INSTALACION DE TANQUE ESTACIONARIO DE 500 LTS. A BASE DE TUBERIA. INCLUYE CONEXIONES, VALVULAS, MATERIALES, CORTES, MANO DE OBRA, EQUIPO Y
HERRAMIENTA.</t>
  </si>
  <si>
    <t>IG004</t>
  </si>
  <si>
    <t>SUMINISTRO E INSTALACION DE CALENTADOR A GAS LP MCA. CALOREX MOD COXDPI-14 INSTANTANEO CON FLUJO DE 14 LTS. POR/MIN. INCLUYE MATERIALES, MANO DE OBRA,
EQUIPO Y HERRAMIENTA.</t>
  </si>
  <si>
    <t>TOTAL ETAPA 9. INSTALACIONES DE GAS (IG)</t>
  </si>
  <si>
    <t>ETAPA 10. ACABADOS (A)</t>
  </si>
  <si>
    <t>A001</t>
  </si>
  <si>
    <t>SARPEADO DE MUROS (EXTERIORES) CON MEZCLA DE CEMENTO - MORTERO - ARENA PROPORCION 1:1:6, CON ESPESOR 1 CM. INCLUYE MATERIALES, MANO DE OBRA, EQUIPO Y
HERRAMIENTA.</t>
  </si>
  <si>
    <t>A002</t>
  </si>
  <si>
    <t>ENJARRE EN MUROS CON ACABADO FINO Y MEZCLA DE CEMENTO - MORTERO - ARENA PROPORCION 1:1:6, CON ESPESOR 2 CM. INCLUYE MATERIALES, MANO DE OBRA, EQUIPO Y
HERRAMIENTA.</t>
  </si>
  <si>
    <t>A003</t>
  </si>
  <si>
    <t>ENJARRE EN BOVEDAS CON ACABADO FINO Y MEZCLA DE CEMENTO - MORTERO - ARENA PROPORCION 1:1:6, CON ESPESOR 2 CM. INCLUYE MATERIALES, MANO DE OBRA, EQUIPO Y
HERRAMIENTA.</t>
  </si>
  <si>
    <t>A004</t>
  </si>
  <si>
    <t>ENJARRE EN BOQUILLAS PARA PUERTAS Y VENTANAS, CON ACABADO FINO Y MEZCLA DE CEMENTO - MORTERO - ARENA PROPORCION 1:1:6, CON ESPESOR 2 CM. INCLUYE
MATERIALES, MANO DE OBRA, EQUIPO Y HERRAMIENTA.</t>
  </si>
  <si>
    <t>A005</t>
  </si>
  <si>
    <t>ENJARRE EN FILOS/BOLEADOS CON ACABADO FINO Y MEZCLA DE CEMENTO - MORTERO - ARENA PROPORCION 1:1:6, CON ESPESOR 2 CM. INCLUYE MATERIALES, MANO DE OBRA,
EQUIPO Y HERRAMIENTA.</t>
  </si>
  <si>
    <t>A006</t>
  </si>
  <si>
    <t>FORJADO DE CIRCUNFERENCIAS EN SALIDAS (LUZ, AGUA, ETC), CON MEZCLA DE CEMENTO
- MORTERO - ARENA PROPORCION 1:1:6. INCLUYE MATERIALES, MANO DE OBRA Y HERRAMIENTA.</t>
  </si>
  <si>
    <t>A007</t>
  </si>
  <si>
    <t>FORJADO DE GOTERO EN MUROS Y BOVEDAS A BASE DE CEMENTO - MORTERO - ARENA
PROPORCION 1:1:6. INCLUYE MATERIALES, MANO DE OBRA Y HERRAMIENTA.</t>
  </si>
  <si>
    <t>A008</t>
  </si>
  <si>
    <t>APLANADO EN MUROS INTERIORES (2 CM ESPESOR) Y ACABADO PULIDO (0.5 CM ESPESOR)
A BASE DE YESO. INCLUYE MATERIALES, MANO DE OBRA Y HERRAMIENTAS.</t>
  </si>
  <si>
    <t>A009</t>
  </si>
  <si>
    <t>APLANADO EN BOVEDAS INTERIORES (2 CM ESPESOR) Y ACABADO PULIDO (0.5 CM
ESPESOR) A BASE DE YESO. INCLUYE MATERIALES, MANO DE OBRA Y HERRAMIENTAS.</t>
  </si>
  <si>
    <t>A010</t>
  </si>
  <si>
    <t>FORJADO DE BOQUILLAS EN PUERTAS Y VENTANAS A BASE DE YESO. INCLUYE MATERIALES,
MANO DE OBRA Y HERRAMIENTAS.</t>
  </si>
  <si>
    <t>A011</t>
  </si>
  <si>
    <t>FORJADO DE FILOS/BOLEADOS A BASE DE YESO. INCLUYE MATERIALES, MANO DE OBRA Y
HERRAMIENTAS.</t>
  </si>
  <si>
    <t>A012</t>
  </si>
  <si>
    <t>FORJADO DE CIRCUNFERENCIAS EN SALIDAS (LUZ, AGUA, ETC.) A BASE DE YESO.  INCLUYE
MATERIALES, MANO DE OBRA Y HERRAMIENTAS.</t>
  </si>
  <si>
    <t>A013</t>
  </si>
  <si>
    <t>ENCHAPE DE VIGA CON LADRILLO DE LAMA ROJO RECOCIDO 5X9X22 ASENTADO CON
MORTERO CEMENTO - ARENA PROPORCION 1:4. INCLUYE: ACARREOS, ANDAMIOS, MATERIALES, MANO DE OBRA, Y HERRAMIENTAS.</t>
  </si>
  <si>
    <t>TOTAL ETAPA 10. ACABADOS (A)</t>
  </si>
  <si>
    <t>ETAPA 11. PISOS Y HORMIGONES (PH)</t>
  </si>
  <si>
    <t>PH001</t>
  </si>
  <si>
    <t>FABRICACION DE MACHUELO, DE CONCRETO HECHO EN OBRA PROPORCION 1:2, CON
ENJARRE. INCLUYE MATERIALES, MANO DE OBRA, EQUIPO Y HERRAMIENTA.</t>
  </si>
  <si>
    <t>PH002</t>
  </si>
  <si>
    <t>FABRICACION DE ZARDINEL PARA CONFINAR HORMIGONES EN LOSAS CON ENJARRE.
INCLUYE MATERIALES, MANO DE OBRA, EQUIPO Y HERRAMIENTA.</t>
  </si>
  <si>
    <t>PH003</t>
  </si>
  <si>
    <t>FORJADO DE ESCALON EN DESNIVELES (HASTA 0.50 M DE HUELLA Y 0.20 M PERALTE) A BASE DE BLOCK, CON ENJARRE APALILLADO. INCLUYE MATERIALES, MANO DE OBRA, EQUIPO Y
HERRAMIENTA.</t>
  </si>
  <si>
    <t>PH004</t>
  </si>
  <si>
    <t>BANQUETA LATERAL DE 0.70 ML DE ANCHO Y 7 CM DE ESPESOR DE PISO DE CONCRETO CON ACABADO ESCOBILLADO. INCLUYE: MATERIAL, ACARREOS, MANO DE OBRA, EQUIPO
Y HERRAMIENTA.</t>
  </si>
  <si>
    <t>PH005</t>
  </si>
  <si>
    <t>CAJETE PARA ARBOLES DE 1.00 X 1.00 M MEDIDAS EXTERIORES Y 0.60 M DE ALTURA, FORJADO A BASE DE MURO TEZON CON LADRILLO DE LAMA, APLANADO PULIDO DE CONCRETO A BASE DE CEMENTO - ARENA - GRAVA PROPORCION 1:2:0.5 Y 2 CM DE
ESPESOR. INCLUYE: MATERIALES, MANO DE OBRA, EQUIPO Y HERRAMIENTA.</t>
  </si>
  <si>
    <t>PH006</t>
  </si>
  <si>
    <t>FORJADO DE PISO PARA DECK A BASE DE BLOCK, DE 0.15 M DE ALTO, CON ACABADO APALILLADO. INCLUYE AFINACION, MATERIALES, MANO DE OBRA, EQUIPO Y HERRAMIENTA.</t>
  </si>
  <si>
    <t>PH007</t>
  </si>
  <si>
    <t>FORJADO DE CAJETE PARA JARDINERAS DE HASTA 0.60 M ANCHO Y 1.00 M ALTURA, FORJADO A BASE DE MURO SOGA CON LADRILLO DE LAMA Y APLANADO PULIDO.
INCLUYE: MATERIALES, MANO DE OBRA, EQUIPO Y HERRAMIENTA.</t>
  </si>
  <si>
    <t>TOTAL ETAPA 11. PISOS Y HORMIGONES (PH)</t>
  </si>
  <si>
    <t>ETAPA 12. PINTURA (PI)</t>
  </si>
  <si>
    <t>PI001</t>
  </si>
  <si>
    <t>PINTURA VINILICA PARA MUROS Y BOVEDAS SOBRE ENJARRES Y ACABADOS DE YESO.
INCLUYE MATERIALES, MANO DE OBRA Y HERRAMIENTAS.</t>
  </si>
  <si>
    <t>PI002</t>
  </si>
  <si>
    <t>PINTURA VINILICA EN EXTERIOR SOBRE ENJARRE APALILLADO.  INCLUYE MATERIALES, MANO
DE OBRA Y HERRAMIENTAS.</t>
  </si>
  <si>
    <t>PI003</t>
  </si>
  <si>
    <t>PINTURA ESMALTE ANTI-HONGOS PARA BAÑOS.  INCLUYE MATERIALES, MANO DE OBRA Y
HERRAMIENTAS.</t>
  </si>
  <si>
    <t>PI004</t>
  </si>
  <si>
    <t>PINTURA EN HERRERIA (ESCALERA MARINA, BARANDALES Y PUERTAS).  INCLUYE MATERIALES,
MANO DE OBRA Y HERRAMIENTAS.</t>
  </si>
  <si>
    <t>PI005</t>
  </si>
  <si>
    <t>PINTURA EN ESCALERA PRINCIPAL, HUELLAS EN PINTURA EPOXICA, Y RESTO CON ESMALTE.
INCLUYE MATERIALES, MANO DE OBRA Y HERRAMIENTAS.</t>
  </si>
  <si>
    <t>TOTAL ETAPA 12. PINTURA (PI)</t>
  </si>
  <si>
    <t>ETAPA 13. MUEBLES Y ACCESORIOS (MA)</t>
  </si>
  <si>
    <t>SUMINISTRO Y COLOCACION DE INODORO CON TANQUE BAJO MARCA ORION Ó SIMILAR. INCLUYE LLAVE ANGULAR, MATERIALES MENORES, PRUEBAS, ACARREOS, MANO DE OBRA Y
HERRAMIENTAS.</t>
  </si>
  <si>
    <t>SUMINISTRO Y COLOCACION DE MINGITORIO BLANCO, MCA. AMERICAN STANDARD MOD. NIAGARA O SIMILAR. INCLUYE: LLAVE DE CAMPANA MG MCA. URREA, MATERIALES
MENORES, PRUEBAS Y ACARREOS.</t>
  </si>
  <si>
    <t>SUMINISTRO Y COLOCACION DE OVALIN SOBREPUESTO PARA LAVAMANOS COLOR BLANCO, MARCA VAND, MODELO LC 011 DE 42X42X11CM, INCLUYE; CESPOL CROMADO MCA. URREA, DESPERDICIOS, MATERIALE Y DE CONSUMO, ELEMENTOS DE FIJACION,
MANO DE OBRA, HERRAMIENTA, LIMPIEZA, EQUIPO, PRUEBAS Y ACARREOS.</t>
  </si>
  <si>
    <t>SUMINISTRO Y COLOCACION DE TARJA DE ACERO INOXIDABLE MCA MOEN SUBMONTAR MOD. G18190. CON MONOMANDO PARA FREGADERO MOD.BAYSTOON 42519 MCA. , CESPOL CROMADO, MANGUERAS COFLEX, CONTRACANASTAS. INCLUYE: MATERIALES,
MANO DE OBRA Y HERRAMIENTA.</t>
  </si>
  <si>
    <t>SUMINISTRO Y COLOCACION DE LLAVE DE CHORRO CON ROSCA PARA MANGUERA.
INCLUYE: MATERIALES, MANO DE OBRA, HERRAMIENTA, ACARREOS.</t>
  </si>
  <si>
    <t>SUMINISTRO Y COLOCACION DE TINA RECTANGULAR DE SOBREPONER COLOR BLANCO.
INCLUYE: MATERIALES, ACCESORIOS, MANO DE OBRA, HERRAMIENTA, ACARREOS.</t>
  </si>
  <si>
    <t>SUMINISTRO Y COLOCACION DE TOALLERO DE ARGOLLA CROMADO. INCLUYE:
MATERIALES, MANO DE OBRA, HERRAMIENTA, ACARREOS.</t>
  </si>
  <si>
    <t>SUMINISTRO Y COLOCACION DE TOALLERO DE BARRA CROMADO. INCLUYE: MATERIALES,
MANO DE OBRA, HERRAMIENTA, ACARREOS.</t>
  </si>
  <si>
    <t>SUMINISTRO Y COLOCACION DE REGADERA. INCLUYE: MATERIALES, MONOMANDO,
BRAZO, MANO DE OBRA Y HERRAMIENTA.</t>
  </si>
  <si>
    <t>SUMINISTRO Y COLOCACION DE GANCHO SOFT CROMADO. INCLUYE: MATERIALES, MANO
DE OBRA, HERRAMIENTA, ACARREOS.</t>
  </si>
  <si>
    <t>SUMINISTRO Y COLOCACION DE PORTA ROLLO DE BAÑO. INCLUYE: MATERIALES, MANO DE
OBRA Y HERRAMIENTA.</t>
  </si>
  <si>
    <t>MA012</t>
  </si>
  <si>
    <t>FABRICACION DE CASETA PARA TANQUE ESTACIONARIO DE 1.20 X 0.80 M LIBRE X 1.00 DE
PROFUNDIDAD. INCUYE MATERIALES, MANO DE OBRA, EQUIPO Y HERRAMIENTAS.</t>
  </si>
  <si>
    <t>CHAROLA PARA COLADERA EN PATIO Y AREAS DE ASEO. INCLUYE FORJADO DE CANAL,
BOLEADOS, MATERIALES, MANO DE OBRA, EQUIPO Y HERRAMIENTA.</t>
  </si>
  <si>
    <t>MA014</t>
  </si>
  <si>
    <t>IMPERMEABILIZACION DE CHAROLAS PARA REGADERA, A BASE DE FESTER VAPORTITE 550 A UNA MANO. INCLUYE: LIMPIEZA Y PREPARACION DE LA SUPERFICIE, ACARREOS, MANO DE
OBRA Y HERRAMIENTA.</t>
  </si>
  <si>
    <t>MA015</t>
  </si>
  <si>
    <t>SUMINISTRO Y COLOCACION DE LAVADERO CON BASE PREFABRICADO. INCLUYE
ACARREOS, MATERIALES, MANO DE OBRA, EQUIPO Y HERRAMIENTA.</t>
  </si>
  <si>
    <t>MA016</t>
  </si>
  <si>
    <t>FORJADO DE CHIMENEA A BASE LADRILLO DE LAMA, DE 1.20 M LARGO X 0.45 M ANCHO Y
2.80 M ALTURA. INCLUYE MATERIALES, MANO DE OBRA, EQUIPO Y HERRAMIENTA.</t>
  </si>
  <si>
    <t>TOTAL ETAPA 13. MUEBLES Y ACCESORIOS (MA)</t>
  </si>
  <si>
    <t>ETAPA 14. RECUBRIMIENTOS ( R )</t>
  </si>
  <si>
    <t>R001</t>
  </si>
  <si>
    <t>PISO CERAMICO LOSETA PARA AREA GENERAL, MARCA LAMOSA, MODELO MAR DE PLATA O SIMILAR 60 X 60 CM O SIMILAR, TONO BEIGE. INCLUYE: LOSETA, JUNTEADOR, PEGAPISO,
MANO DE OBRA, HERRAMIENTA, ACARREOS.</t>
  </si>
  <si>
    <t>R002</t>
  </si>
  <si>
    <t>PISO CERAMICO LOSETA PARA COCHERA, MARCA LAMOSA,  MODELO MAR DE PLATA O SIMILAR 60 X 60 CM O SIMILAR, TONO BEIGE. INCLUYE: LOSETA, JUNTEADOR, PEGAPISO,
MANO DE OBRA, HERRAMIENTA, ACARREOS.</t>
  </si>
  <si>
    <t>R003</t>
  </si>
  <si>
    <t>PISO CERAMICO LOSETA PARA ESCALERA, MARCA LAMOSA,  MODELO MAR DE PLATA O SIMILAR 60 X 60 CM O SIMILAR, TONO BEIGE. INCLUYE: LOSETA, JUNTEADOR, PEGAPISO,
MANO DE OBRA, HERRAMIENTA, ACARREOS.</t>
  </si>
  <si>
    <t>R004</t>
  </si>
  <si>
    <t>PISO CERAMICO LOSETA TIPO MADERA, MARCA LAMOSA,  MODELO MAR DE PLATA O SIMILAR 60 X 60 CM O SIMILAR, TONO BEIGE. INCLUYE: LOSETA, JUNTEADOR, PEGAPISO,
MANO DE OBRA, HERRAMIENTA, ACARREOS.</t>
  </si>
  <si>
    <t>R005</t>
  </si>
  <si>
    <t>PISO CERAMICO LOSETA PARA BAÑOS, MARCA LAMOSA,  MODELO MAR DE PLATA O
SIMILAR 60 X 60 CM O SIMILAR, TONO BEIGE. INCLUYE: LOSETA, JUNTEADOR, PEGAPISO, MANO DE OBRA, HERRAMIENTA, ACARREOS.</t>
  </si>
  <si>
    <t>R006</t>
  </si>
  <si>
    <t>PISO CERAMICO LOSETA PARA CUARTO DE SERVICIO, MARCA LAMOSA,  MODELO MAR DE PLATA O SIMILAR 60 X 60 CM O SIMILAR, TONO BEIGE. INCLUYE: LOSETA, JUNTEADOR,
PEGAPISO, MANO DE OBRA, HERRAMIENTA, ACARREOS.</t>
  </si>
  <si>
    <t>R007</t>
  </si>
  <si>
    <t>PISO CERAMICO LOSETA PARA REGADERAS, MARCA LAMOSA,  MODELO MAR DE PLATA O SIMILAR 60 X 60 CM O SIMILAR, TONO BEIGE. INCLUYE: LOSETA, JUNTEADOR, PEGAPISO,
MANO DE OBRA, HERRAMIENTA, ACARREOS.</t>
  </si>
  <si>
    <t>R008</t>
  </si>
  <si>
    <t>PISO CERAMICO LOSETA PARA REGADERA PRINCIPAL, MARCA LAMOSA,  MODELO MAR DE PLATA O SIMILAR 60 X 60 CM O SIMILAR, TONO BEIGE. INCLUYE: LOSETA, JUNTEADOR,
PEGAPISO, MANO DE OBRA, HERRAMIENTA, ACARREOS.</t>
  </si>
  <si>
    <t>R009</t>
  </si>
  <si>
    <t>RECUBRIMIENTOS EN MUROS DE BAÑOS, A BASE DE LOSETA MARCA: LAMOSA,  MODELO MAR DE PLATA O SIMILAR 60 X 60 CM O SIMILAR. INCLUYE: LOSETA,  JUNTEADOR, PEGAPISO,
MANO DE OBRA, HERRAMIENTA, ACARREOS.</t>
  </si>
  <si>
    <t>R010</t>
  </si>
  <si>
    <t>ZOCLO EN BAÑOS, DE LOSETA URBAN CONCRETE ALTRACITA GRIS OSCURO 60 X 60 CM MARCA FIRENZE RECTIFICADO. INCLUYE: LOSETA, JUNTEADOR, PEGAPORCELANICO, MANO
DE OBRA, HERRAMIENTA, ACARREOS.</t>
  </si>
  <si>
    <t>R011</t>
  </si>
  <si>
    <t>BARRENOS EN PISO O MUROS CON AZULEJO O VITROPISO PARA COLADERAS, ILUMINACION, LAVABO, REGADERAS. INCLUYE: LOSETA,  JUNTEADOR, PEGAPISO, MANO DE
OBRA, HERRAMIENTA, ACARREOS.</t>
  </si>
  <si>
    <t>R012</t>
  </si>
  <si>
    <t>DESPATILLADO LOSETA CERAMICA MARCA: LAMOSA, MODELO: MAR DE PLATA O SIMILAR. MEDIDAS: 60 X 60 CM. INCLUYE: LOSETA,  JUNTEADOR, PEGAPISO, MANO DE OBRA,
HERRAMIENTA, ACARREOS.</t>
  </si>
  <si>
    <t>R013</t>
  </si>
  <si>
    <t>SUMINISTRO Y COLOCACION DE PASTO EN ROLLO. INCLUYE MATERIALES, MANO DE OBRA
Y HERRAMIENTA.</t>
  </si>
  <si>
    <t>TOTAL ETAPA 14. RECUBRIMIENTOS ( R )</t>
  </si>
  <si>
    <t>ETAPA 15. ALUMINIO Y VENTANERIA (AV)</t>
  </si>
  <si>
    <t>AV001</t>
  </si>
  <si>
    <t>VENTANA F. C. F. DE 1.60 M ANCHO X 2.50 M ALTURA, INSTALADA EN COCHERA (V-1). INCLUYE ACARREOS, INSTALACION, MATERIALES, MANO DE OBRA, EQUIPO Y HERRAMIENTA.</t>
  </si>
  <si>
    <t>AV002</t>
  </si>
  <si>
    <t>VIDRIO FIJO TEMPLADO DE 9MM ESPESOR X 1.05 M ANCHO X 2.50 M ALTURA, INSTALADA EN INGRESO (V-2). INCLUYE ACARREOS, INSTALACION, MATERIALES, MANO DE OBRA,
EQUIPO Y HERRAMIENTA.</t>
  </si>
  <si>
    <t>AV003</t>
  </si>
  <si>
    <t>VIDRIO C.C.F. DE 3.05 M ANCHO X 2.80 M ALTURA, INSTALADA EN ESTANCIA (V-3). INCLUYE ACARREOS, INSTALACION, MATERIALES, MANO DE OBRA, EQUIPO Y HERRAMIENTA.</t>
  </si>
  <si>
    <t>AV004</t>
  </si>
  <si>
    <t>VIDRIO C. F. DE 1.85 M ANCHO X 2.40 M ALTURA, INSTALADA EN COMEDOR (V-4). INCLUYE ACARREOS, INSTALACION, MATERIALES, MANO DE OBRA, EQUIPO Y HERRAMIENTA.</t>
  </si>
  <si>
    <t>AV005</t>
  </si>
  <si>
    <t>VIDRIO FIJO DE 0.20 M ANCHO X 2.80 M ALTURA, INSTALADA EN RECAMARA PPAL. (V-5). INCLUYE ACARREOS, INSTALACION, MATERIALES, MANO DE OBRA, EQUIPO Y HERRAMIENTA.</t>
  </si>
  <si>
    <t>AV006</t>
  </si>
  <si>
    <t>VENTANA F. C. F. DE 1.70 M ANCHO X 2.75 M ALTURA, INSTALADA EN RECAMARA PPAL (V- 6). INCLUYE ACARREOS, INSTALACION, MATERIALES, MANO DE OBRA, EQUIPO Y
HERRAMIENTA.</t>
  </si>
  <si>
    <t>AV007</t>
  </si>
  <si>
    <t>VENTANA F. A. F. DE 0.50 M ANCHO X 2.80 M ALTURA, INSTALADA EN RECAMARA PPAL (V-7). INCLUYE ACARREOS, INSTALACION, MATERIALES, MANO DE OBRA, EQUIPO Y HERRAMIENTA.</t>
  </si>
  <si>
    <t>AV008</t>
  </si>
  <si>
    <t>VENTANA FIJA DE 0.80 M ANCHO X 2.80 M ALTURA, INSTALADA EN RECAMARA PPAL (V-8). INCLUYE ACARREOS, INSTALACION, MATERIALES, MANO DE OBRA, EQUIPO Y HERRAMIENTA.</t>
  </si>
  <si>
    <t>AV009</t>
  </si>
  <si>
    <t>VENTANA F. F. F. DE 1.46 M ANCHO X 2.75 M ALTURA, INSTALADA EN DISTRIBUIDOR (V-9). INCLUYE ACARREOS, INSTALACION, MATERIALES, MANO DE OBRA, EQUIPO Y HERRAMIENTA.</t>
  </si>
  <si>
    <t>AV010</t>
  </si>
  <si>
    <t>VENTANA C. F. DE 1.75 M ANCHO X 2.40 M ALTURA, INSTALADA EN LAVANDERIA (V-10). INCLUYE ACARREOS, INSTALACION, MATERIALES, MANO DE OBRA, EQUIPO Y HERRAMIENTA.</t>
  </si>
  <si>
    <t>AV011</t>
  </si>
  <si>
    <t>VENTANA F. F. DE 2.30 M ANCHO X 1.90 M ALTURA, INSTALADA EN VACIO INGRESO (V-11). INCLUYE ACARREOS, INSTALACION, MATERIALES, MANO DE OBRA, EQUIPO Y HERRAMIENTA.</t>
  </si>
  <si>
    <t>AV012</t>
  </si>
  <si>
    <t>VENTANA D. A. F. DE 0.60 M ANCHO X 2.40 M ALTURA, INSTALADA EN BAÑO P.A. (V-12). INCLUYE ACARREOS, INSTALACION, MATERIALES, MANO DE OBRA, EQUIPO Y HERRAMIENTA.</t>
  </si>
  <si>
    <t>AV013</t>
  </si>
  <si>
    <t>VENTANA D. C. F. DE 2.00 M ANCHO X 2.40 M ALTURA, INSTALADA EN ESTAR TV (V-13). INCLUYE ACARREOS, INSTALACION, MATERIALES, MANO DE OBRA, EQUIPO Y HERRAMIENTA.</t>
  </si>
  <si>
    <t>AV014</t>
  </si>
  <si>
    <t>VENTANADF. C. F. DE 1.50 M ANCHO X 2.40 M ALTURA, INSTALADA EN RECAMARA 2 (V-14). INCLUYE ACARREOS, INSTALACION, MATERIALES, MANO DE OBRA, EQUIPO Y HERRAMIENTA.</t>
  </si>
  <si>
    <t>AV015</t>
  </si>
  <si>
    <t>SUMINISTRO E INSTALACION DE DOMOS EN AZOTEA SOBRE VACIO DE RECIBIDOR, DE SECCION DE 2.45 M ANCHO X 4.55 M LARGO. INCLUYE MATERIALES, MANO DE OBRA,
EQUIPO Y HERRAMIENTAS.</t>
  </si>
  <si>
    <t>AV016</t>
  </si>
  <si>
    <t>SUMINISTRO E INSTALACION DE DOMO EN AZOTEA SOBRE BAÑO EN P.A, DE SECCION DE
0.65 M ANCHO X 1.45 M LARGO. INCLUYE MATERIALES, MANO DE OBRA, EQUIPO Y HERRAMIENTAS.</t>
  </si>
  <si>
    <t>AV017</t>
  </si>
  <si>
    <t>SUMINISTRO E INSTALACION DE ESPEJO FLOTEADO OVALADO EN BAÑO, DE SECCION DE
0.60 M ANCHO X 0.90 M ALTO. INCLUYE MATERIALES, MANO DE OBRA, EQUIPO Y HERRAMIENTAS.</t>
  </si>
  <si>
    <t>AV018</t>
  </si>
  <si>
    <t>SUMINISTRO E INSTALACION DE ESPEJO FLOTEADO RECTANGULAR EN BAÑO, DE SECCION DE 0.70 M ANCHO X 1.30 M ALTO. INCLUYE MATERIALES, MANO DE OBRA, EQUIPO Y
HERRAMIENTAS.</t>
  </si>
  <si>
    <t>TOTAL ETAPA 15. ALUMINIO Y VENTANERIA (AV)</t>
  </si>
  <si>
    <t>ETAPA 16. HERRERIA (H)</t>
  </si>
  <si>
    <t>H001</t>
  </si>
  <si>
    <t>SUMINISTRO E INSTALACION DE PUERTA METALICA EN FORMA DE ABANICO, PARA INGRESO A LA CASA, DE SECCION DE 6.70 M ANCHO X 3.10 M ALTO. INCLUYE MATERIALES,
INSTALACION, MANO DE OBRA, EQUIPO Y HERRAMIENTAS.</t>
  </si>
  <si>
    <t>H002</t>
  </si>
  <si>
    <t>SUMINISTRO E INSTALACION DE SOLERA PARA TECHO EN EL BALCON. INCLUYE MATERIALES,
INSTALACION, MANO DE OBRA, EQUIPO Y HERRAMIENTAS.</t>
  </si>
  <si>
    <t>TOTAL ETAPA 16. HERRERIA (H)</t>
  </si>
  <si>
    <t>ETAPA 17. LIMPIEZA (L)</t>
  </si>
  <si>
    <t>L001</t>
  </si>
  <si>
    <t>LIMPIEZA GRUESA DE LA OBRA MANUAL. INCLUYE MANO DE OBRA, EQUIPO Y
HERRAMIENTA.</t>
  </si>
  <si>
    <t>L002</t>
  </si>
  <si>
    <t>LIMPIEZA DE ACABADOS (DEPURADO DE VIVIENDA PARA ENTREGA). INCLUYE MANO DE
OBRA, EQUIPO Y HERRAMIENTA.</t>
  </si>
  <si>
    <t>TOTAL ETAPA 17. LIMPIEZA (L)</t>
  </si>
  <si>
    <t>RESUMEN DEL PRESUPUESTO</t>
  </si>
  <si>
    <t>%</t>
  </si>
  <si>
    <t>TOTAL DEL PRESUPUESTO</t>
  </si>
  <si>
    <t>No.</t>
  </si>
  <si>
    <t>TOTAL ETAPA 5. ALBAÑILERIA ESTRUCTURA SEGUNDO NIVEL (AES)</t>
  </si>
  <si>
    <t>TOTAL</t>
  </si>
  <si>
    <t xml:space="preserve">CASA DE </t>
  </si>
  <si>
    <t>COSTO POR M2</t>
  </si>
  <si>
    <t>ALBAÑIL, OFICIAL</t>
  </si>
  <si>
    <t>AZULEJERO, OFICIAL</t>
  </si>
  <si>
    <t>CARPINTERO DE OBRA NEGRA, OFICIAL</t>
  </si>
  <si>
    <t>CHOFER DE CAMION</t>
  </si>
  <si>
    <t>ELECTRICISTA OFICIAL</t>
  </si>
  <si>
    <t>ENCARGADO DE BODEGA Y/O ALMACEN</t>
  </si>
  <si>
    <t>HERRERO, OFICIAL</t>
  </si>
  <si>
    <t>OPERADOR DE EQUIPO PESADO</t>
  </si>
  <si>
    <t>OPERADOR DE MOTOCOMFORMADORA</t>
  </si>
  <si>
    <t>PINTOR, OFICIAL</t>
  </si>
  <si>
    <t>PLOMERO, OFICIAL</t>
  </si>
  <si>
    <t>VELADOR</t>
  </si>
  <si>
    <t>YESERO, OFICIAL</t>
  </si>
  <si>
    <t>MO005</t>
  </si>
  <si>
    <t>MO006</t>
  </si>
  <si>
    <t>MO007</t>
  </si>
  <si>
    <t>MO008</t>
  </si>
  <si>
    <t>MO009</t>
  </si>
  <si>
    <t>MO010</t>
  </si>
  <si>
    <t>MO011</t>
  </si>
  <si>
    <t>MO012</t>
  </si>
  <si>
    <t>MO013</t>
  </si>
  <si>
    <t>MO014</t>
  </si>
  <si>
    <t>MO015</t>
  </si>
  <si>
    <t>MO016</t>
  </si>
  <si>
    <t xml:space="preserve">AYUDANTE GENERAL </t>
  </si>
  <si>
    <t>FIERRERO OBRA NEGRA  OFICIAL</t>
  </si>
  <si>
    <t>MO017</t>
  </si>
  <si>
    <t>TOPOGRAFO</t>
  </si>
  <si>
    <t>LIMPIEZA DE TERRENO POR MEDIOS MANUALES. INCLUYE CHAPEO DE MALEZA HASTA 0.90 7M DE ALTURA, MANO DE OBRA, EQUIPO Y HERRAMIENTA.</t>
  </si>
  <si>
    <t>MAD</t>
  </si>
  <si>
    <t>PBRAZA</t>
  </si>
  <si>
    <t>CEM</t>
  </si>
  <si>
    <t>ARENA</t>
  </si>
  <si>
    <t>AGUA EN PIPA</t>
  </si>
  <si>
    <t>G3/4</t>
  </si>
  <si>
    <t>VAR</t>
  </si>
  <si>
    <t>ALAM</t>
  </si>
  <si>
    <t>CURA</t>
  </si>
  <si>
    <t>CONCRETO F'c= 150 Kg/cm2 TMA 3/4" HECHO EN OBRA</t>
  </si>
  <si>
    <t>BA004</t>
  </si>
  <si>
    <t>DESM</t>
  </si>
  <si>
    <t>DESMOLDANTE</t>
  </si>
  <si>
    <t>ALAMBRON 1/4</t>
  </si>
  <si>
    <t>kg</t>
  </si>
  <si>
    <t xml:space="preserve">ALAMBRON </t>
  </si>
  <si>
    <t>VAPOTITE</t>
  </si>
  <si>
    <t>EMUL</t>
  </si>
  <si>
    <t>TABIQUE RR 7-14-28</t>
  </si>
  <si>
    <t>millar</t>
  </si>
  <si>
    <t>TAB</t>
  </si>
  <si>
    <t>PU001</t>
  </si>
  <si>
    <t>YESO</t>
  </si>
  <si>
    <t xml:space="preserve">YESO IMPERIAL </t>
  </si>
  <si>
    <t>APLANADO A BASE DE YESO SOBRE MURO CON UN ESPESOR DE 1.5CM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</si>
</sst>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00"/>
    <numFmt numFmtId="165" formatCode="#,##0.000"/>
    <numFmt numFmtId="169" formatCode="#,##0.00000000"/>
  </numFmts>
  <fonts count="1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7" tint="-0.499984740745262"/>
      <name val="Aptos Narrow"/>
      <family val="2"/>
      <scheme val="minor"/>
    </font>
    <font>
      <b/>
      <sz val="11"/>
      <color theme="7" tint="-0.499984740745262"/>
      <name val="Aptos Narrow"/>
      <family val="2"/>
      <scheme val="minor"/>
    </font>
    <font>
      <sz val="11"/>
      <color rgb="FFC00000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3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10" fontId="0" fillId="0" borderId="0" xfId="1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10" fontId="4" fillId="3" borderId="0" xfId="1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5" fillId="3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4" fontId="2" fillId="0" borderId="2" xfId="0" applyNumberFormat="1" applyFont="1" applyBorder="1" applyAlignment="1">
      <alignment horizontal="right" vertical="center"/>
    </xf>
    <xf numFmtId="4" fontId="2" fillId="0" borderId="2" xfId="0" applyNumberFormat="1" applyFont="1" applyBorder="1" applyAlignment="1">
      <alignment horizontal="right" vertical="center" wrapText="1"/>
    </xf>
    <xf numFmtId="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 wrapText="1"/>
    </xf>
    <xf numFmtId="164" fontId="0" fillId="0" borderId="0" xfId="0" applyNumberFormat="1"/>
    <xf numFmtId="164" fontId="2" fillId="0" borderId="2" xfId="0" applyNumberFormat="1" applyFont="1" applyBorder="1" applyAlignment="1">
      <alignment horizontal="right" vertical="center" wrapText="1"/>
    </xf>
    <xf numFmtId="16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 wrapText="1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left"/>
    </xf>
    <xf numFmtId="10" fontId="2" fillId="0" borderId="0" xfId="1" applyNumberFormat="1" applyFont="1"/>
    <xf numFmtId="164" fontId="4" fillId="2" borderId="0" xfId="0" applyNumberFormat="1" applyFont="1" applyFill="1"/>
    <xf numFmtId="4" fontId="0" fillId="0" borderId="3" xfId="0" applyNumberFormat="1" applyBorder="1"/>
    <xf numFmtId="4" fontId="0" fillId="0" borderId="3" xfId="0" applyNumberFormat="1" applyBorder="1" applyAlignment="1">
      <alignment horizontal="center"/>
    </xf>
    <xf numFmtId="165" fontId="0" fillId="0" borderId="0" xfId="0" applyNumberFormat="1"/>
    <xf numFmtId="169" fontId="0" fillId="0" borderId="0" xfId="0" applyNumberFormat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220980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464EEF-F620-4168-A8F4-8F069704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F2457748-57E5-4838-B4E6-A498C4709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A095E3B5-9E81-7E77-A308-8ED1F6BC8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  <xdr:twoCellAnchor editAs="oneCell">
    <xdr:from>
      <xdr:col>8</xdr:col>
      <xdr:colOff>22860</xdr:colOff>
      <xdr:row>6</xdr:row>
      <xdr:rowOff>165455</xdr:rowOff>
    </xdr:from>
    <xdr:to>
      <xdr:col>12</xdr:col>
      <xdr:colOff>738409</xdr:colOff>
      <xdr:row>8</xdr:row>
      <xdr:rowOff>38100</xdr:rowOff>
    </xdr:to>
    <xdr:pic>
      <xdr:nvPicPr>
        <xdr:cNvPr id="3" name="Imagen 2"/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68606"/>
        <a:stretch/>
      </xdr:blipFill>
      <xdr:spPr>
        <a:xfrm>
          <a:off x="9700260" y="1399895"/>
          <a:ext cx="4251229" cy="2231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selection activeCell="B13" sqref="B13"/>
    </sheetView>
  </sheetViews>
  <sheetFormatPr baseColWidth="10" defaultColWidth="11.59765625" defaultRowHeight="13.8"/>
  <cols>
    <col min="1" max="1" width="15.796875" style="1" customWidth="1"/>
    <col min="2" max="2" width="72.296875" style="1" customWidth="1"/>
    <col min="3" max="16384" width="11.59765625" style="1"/>
  </cols>
  <sheetData>
    <row r="1" spans="1:5">
      <c r="C1" s="9"/>
      <c r="D1" s="9"/>
    </row>
    <row r="2" spans="1:5">
      <c r="C2" s="46" t="s">
        <v>490</v>
      </c>
      <c r="D2" s="9"/>
    </row>
    <row r="3" spans="1:5">
      <c r="C3" s="9" t="s">
        <v>496</v>
      </c>
      <c r="D3" s="9">
        <v>208.9</v>
      </c>
      <c r="E3" s="1" t="s">
        <v>50</v>
      </c>
    </row>
    <row r="4" spans="1:5">
      <c r="C4" s="9"/>
      <c r="D4" s="9"/>
    </row>
    <row r="5" spans="1:5" s="8" customFormat="1" ht="28.2" customHeight="1" thickBot="1">
      <c r="A5" s="7" t="s">
        <v>493</v>
      </c>
      <c r="B5" s="7" t="s">
        <v>0</v>
      </c>
      <c r="C5" s="36" t="s">
        <v>18</v>
      </c>
      <c r="D5" s="37" t="s">
        <v>497</v>
      </c>
      <c r="E5" s="36" t="s">
        <v>491</v>
      </c>
    </row>
    <row r="7" spans="1:5">
      <c r="A7" s="45">
        <v>1</v>
      </c>
      <c r="B7" s="1" t="str" cm="1">
        <f t="array" ref="B7:C7">VLOOKUP("TOTAL ETAPA "&amp;A7&amp;"*",PRE!$B$7:$F$230,{1,5},0)</f>
        <v>TOTAL ETAPA 1. PRELIMINARES (P)</v>
      </c>
      <c r="C7" s="1">
        <v>473700.94</v>
      </c>
      <c r="D7" s="1">
        <f>C7/$D$3</f>
        <v>2267.6</v>
      </c>
      <c r="E7" s="5">
        <f t="shared" ref="E7:E23" si="0">C7/$C$25</f>
        <v>0.16159999999999999</v>
      </c>
    </row>
    <row r="8" spans="1:5">
      <c r="A8" s="45">
        <v>2</v>
      </c>
      <c r="B8" s="1" t="str" cm="1">
        <f t="array" ref="B8:C8">VLOOKUP("TOTAL ETAPA "&amp;A8&amp;"*",PRE!$B$7:$F$230,{1,5},0)</f>
        <v>TOTAL ETAPA 2. CIMENTACION ( C )</v>
      </c>
      <c r="C8" s="1">
        <v>198852.83</v>
      </c>
      <c r="D8" s="1">
        <f t="shared" ref="D8:D23" si="1">C8/$D$3</f>
        <v>951.9</v>
      </c>
      <c r="E8" s="5">
        <f t="shared" si="0"/>
        <v>6.7799999999999999E-2</v>
      </c>
    </row>
    <row r="9" spans="1:5">
      <c r="A9" s="45">
        <v>3</v>
      </c>
      <c r="B9" s="1" t="str" cm="1">
        <f t="array" ref="B9:C9">VLOOKUP("TOTAL ETAPA "&amp;A9&amp;"*",PRE!$B$7:$F$230,{1,5},0)</f>
        <v>TOTAL ETAPA 3. DRENAJE (D)</v>
      </c>
      <c r="C9" s="1">
        <v>121685.02</v>
      </c>
      <c r="D9" s="1">
        <f t="shared" si="1"/>
        <v>582.5</v>
      </c>
      <c r="E9" s="5">
        <f t="shared" si="0"/>
        <v>4.1500000000000002E-2</v>
      </c>
    </row>
    <row r="10" spans="1:5">
      <c r="A10" s="45">
        <v>4</v>
      </c>
      <c r="B10" s="1" t="str" cm="1">
        <f t="array" ref="B10:C10">VLOOKUP("TOTAL ETAPA "&amp;A10&amp;"*",PRE!$B$7:$F$230,{1,5},0)</f>
        <v>TOTAL ETAPA 4. ALBAÑILERIA ESTRUCTURA PRIMER NIVEL (AEP)</v>
      </c>
      <c r="C10" s="1">
        <v>678831.77</v>
      </c>
      <c r="D10" s="1">
        <f t="shared" si="1"/>
        <v>3249.55</v>
      </c>
      <c r="E10" s="5">
        <f t="shared" si="0"/>
        <v>0.2316</v>
      </c>
    </row>
    <row r="11" spans="1:5">
      <c r="A11" s="45">
        <v>5</v>
      </c>
      <c r="B11" s="1" t="str" cm="1">
        <f t="array" ref="B11:C11">VLOOKUP("TOTAL ETAPA "&amp;A11&amp;"*",PRE!$B$7:$F$230,{1,5},0)</f>
        <v>TOTAL ETAPA 5. ALBAÑILERIA ESTRUCTURA SEGUNDO NIVEL (AES)</v>
      </c>
      <c r="C11" s="1">
        <v>393479.11</v>
      </c>
      <c r="D11" s="1">
        <f t="shared" si="1"/>
        <v>1883.58</v>
      </c>
      <c r="E11" s="5">
        <f t="shared" si="0"/>
        <v>0.13420000000000001</v>
      </c>
    </row>
    <row r="12" spans="1:5">
      <c r="A12" s="45">
        <v>6</v>
      </c>
      <c r="B12" s="1" t="str" cm="1">
        <f t="array" ref="B12:C12">VLOOKUP("TOTAL ETAPA "&amp;A12&amp;"*",PRE!$B$7:$F$230,{1,5},0)</f>
        <v>TOTAL ETAPA 6. ALBAÑILERIA ESTRUCTURA AZOTEA (AEAZ)</v>
      </c>
      <c r="C12" s="1">
        <v>112973.2</v>
      </c>
      <c r="D12" s="1">
        <f t="shared" si="1"/>
        <v>540.79999999999995</v>
      </c>
      <c r="E12" s="5">
        <f t="shared" si="0"/>
        <v>3.85E-2</v>
      </c>
    </row>
    <row r="13" spans="1:5">
      <c r="A13" s="45">
        <v>7</v>
      </c>
      <c r="B13" s="1" t="str" cm="1">
        <f t="array" ref="B13:C13">VLOOKUP("TOTAL ETAPA "&amp;A13&amp;"*",PRE!$B$7:$F$230,{1,5},0)</f>
        <v>TOTAL ETAPA 7. INSTALACIONES HIDROSANITARIAS (IHS)</v>
      </c>
      <c r="C13" s="1">
        <v>37069.01</v>
      </c>
      <c r="D13" s="1">
        <f t="shared" si="1"/>
        <v>177.45</v>
      </c>
      <c r="E13" s="5">
        <f t="shared" si="0"/>
        <v>1.26E-2</v>
      </c>
    </row>
    <row r="14" spans="1:5">
      <c r="A14" s="45">
        <v>8</v>
      </c>
      <c r="B14" s="1" t="str" cm="1">
        <f t="array" ref="B14:C14">VLOOKUP("TOTAL ETAPA "&amp;A14&amp;"*",PRE!$B$7:$F$230,{1,5},0)</f>
        <v>TOTAL ETAPA 8. INSTALACIONES ELECTRICAS (IE)</v>
      </c>
      <c r="C14" s="1">
        <v>40735.07</v>
      </c>
      <c r="D14" s="1">
        <f t="shared" si="1"/>
        <v>195</v>
      </c>
      <c r="E14" s="5">
        <f t="shared" si="0"/>
        <v>1.3899999999999999E-2</v>
      </c>
    </row>
    <row r="15" spans="1:5">
      <c r="A15" s="45">
        <v>9</v>
      </c>
      <c r="B15" s="1" t="str" cm="1">
        <f t="array" ref="B15:C15">VLOOKUP("TOTAL ETAPA "&amp;A15&amp;"*",PRE!$B$7:$F$230,{1,5},0)</f>
        <v>TOTAL ETAPA 9. INSTALACIONES DE GAS (IG)</v>
      </c>
      <c r="C15" s="1">
        <v>33315.53</v>
      </c>
      <c r="D15" s="1">
        <f t="shared" si="1"/>
        <v>159.47999999999999</v>
      </c>
      <c r="E15" s="5">
        <f t="shared" si="0"/>
        <v>1.14E-2</v>
      </c>
    </row>
    <row r="16" spans="1:5">
      <c r="A16" s="45">
        <v>10</v>
      </c>
      <c r="B16" s="1" t="str" cm="1">
        <f t="array" ref="B16:C16">VLOOKUP("TOTAL ETAPA "&amp;A16&amp;"*",PRE!$B$7:$F$230,{1,5},0)</f>
        <v>TOTAL ETAPA 10. ACABADOS (A)</v>
      </c>
      <c r="C16" s="1">
        <v>232732.62</v>
      </c>
      <c r="D16" s="1">
        <f t="shared" si="1"/>
        <v>1114.0899999999999</v>
      </c>
      <c r="E16" s="5">
        <f t="shared" si="0"/>
        <v>7.9399999999999998E-2</v>
      </c>
    </row>
    <row r="17" spans="1:5">
      <c r="A17" s="45">
        <v>11</v>
      </c>
      <c r="B17" s="1" t="str" cm="1">
        <f t="array" ref="B17:C17">VLOOKUP("TOTAL ETAPA "&amp;A17&amp;"*",PRE!$B$7:$F$230,{1,5},0)</f>
        <v>TOTAL ETAPA 11. PISOS Y HORMIGONES (PH)</v>
      </c>
      <c r="C17" s="1">
        <v>14256.34</v>
      </c>
      <c r="D17" s="1">
        <f t="shared" si="1"/>
        <v>68.239999999999995</v>
      </c>
      <c r="E17" s="5">
        <f t="shared" si="0"/>
        <v>4.8999999999999998E-3</v>
      </c>
    </row>
    <row r="18" spans="1:5">
      <c r="A18" s="45">
        <v>12</v>
      </c>
      <c r="B18" s="1" t="str" cm="1">
        <f t="array" ref="B18:C18">VLOOKUP("TOTAL ETAPA "&amp;A18&amp;"*",PRE!$B$7:$F$230,{1,5},0)</f>
        <v>TOTAL ETAPA 12. PINTURA (PI)</v>
      </c>
      <c r="C18" s="1">
        <v>62192.77</v>
      </c>
      <c r="D18" s="1">
        <f t="shared" si="1"/>
        <v>297.72000000000003</v>
      </c>
      <c r="E18" s="5">
        <f t="shared" si="0"/>
        <v>2.12E-2</v>
      </c>
    </row>
    <row r="19" spans="1:5">
      <c r="A19" s="45">
        <v>13</v>
      </c>
      <c r="B19" s="1" t="str" cm="1">
        <f t="array" ref="B19:C19">VLOOKUP("TOTAL ETAPA "&amp;A19&amp;"*",PRE!$B$7:$F$230,{1,5},0)</f>
        <v>TOTAL ETAPA 13. MUEBLES Y ACCESORIOS (MA)</v>
      </c>
      <c r="C19" s="1">
        <v>65092.9</v>
      </c>
      <c r="D19" s="1">
        <f t="shared" si="1"/>
        <v>311.60000000000002</v>
      </c>
      <c r="E19" s="5">
        <f t="shared" si="0"/>
        <v>2.2200000000000001E-2</v>
      </c>
    </row>
    <row r="20" spans="1:5">
      <c r="A20" s="45">
        <v>14</v>
      </c>
      <c r="B20" s="1" t="str" cm="1">
        <f t="array" ref="B20:C20">VLOOKUP("TOTAL ETAPA "&amp;A20&amp;"*",PRE!$B$7:$F$230,{1,5},0)</f>
        <v>TOTAL ETAPA 14. RECUBRIMIENTOS ( R )</v>
      </c>
      <c r="C20" s="1">
        <v>232807.83</v>
      </c>
      <c r="D20" s="1">
        <f t="shared" si="1"/>
        <v>1114.45</v>
      </c>
      <c r="E20" s="5">
        <f t="shared" si="0"/>
        <v>7.9399999999999998E-2</v>
      </c>
    </row>
    <row r="21" spans="1:5">
      <c r="A21" s="45">
        <v>15</v>
      </c>
      <c r="B21" s="1" t="str" cm="1">
        <f t="array" ref="B21:C21">VLOOKUP("TOTAL ETAPA "&amp;A21&amp;"*",PRE!$B$7:$F$230,{1,5},0)</f>
        <v>TOTAL ETAPA 15. ALUMINIO Y VENTANERIA (AV)</v>
      </c>
      <c r="C21" s="1">
        <v>179961.02</v>
      </c>
      <c r="D21" s="1">
        <f t="shared" si="1"/>
        <v>861.47</v>
      </c>
      <c r="E21" s="5">
        <f t="shared" si="0"/>
        <v>6.1400000000000003E-2</v>
      </c>
    </row>
    <row r="22" spans="1:5">
      <c r="A22" s="45">
        <v>16</v>
      </c>
      <c r="B22" s="1" t="str" cm="1">
        <f t="array" ref="B22:C22">VLOOKUP("TOTAL ETAPA "&amp;A22&amp;"*",PRE!$B$7:$F$230,{1,5},0)</f>
        <v>TOTAL ETAPA 16. HERRERIA (H)</v>
      </c>
      <c r="C22" s="1">
        <v>47261.5</v>
      </c>
      <c r="D22" s="1">
        <f t="shared" si="1"/>
        <v>226.24</v>
      </c>
      <c r="E22" s="5">
        <f t="shared" si="0"/>
        <v>1.61E-2</v>
      </c>
    </row>
    <row r="23" spans="1:5">
      <c r="A23" s="45">
        <v>17</v>
      </c>
      <c r="B23" s="1" t="str" cm="1">
        <f t="array" ref="B23:C23">VLOOKUP("TOTAL ETAPA "&amp;A23&amp;"*",PRE!$B$7:$F$230,{1,5},0)</f>
        <v>TOTAL ETAPA 17. LIMPIEZA (L)</v>
      </c>
      <c r="C23" s="1">
        <v>6559.8</v>
      </c>
      <c r="D23" s="1">
        <f t="shared" si="1"/>
        <v>31.4</v>
      </c>
      <c r="E23" s="5">
        <f t="shared" si="0"/>
        <v>2.2000000000000001E-3</v>
      </c>
    </row>
    <row r="24" spans="1:5">
      <c r="E24" s="5"/>
    </row>
    <row r="25" spans="1:5" s="6" customFormat="1">
      <c r="B25" s="6" t="s">
        <v>495</v>
      </c>
      <c r="C25" s="6">
        <f>SUM(C7:C24)</f>
        <v>2931507.26</v>
      </c>
      <c r="D25" s="6">
        <f>SUM(D7:D24)</f>
        <v>14033.07</v>
      </c>
      <c r="E25" s="47">
        <f>C25/$C$25</f>
        <v>1</v>
      </c>
    </row>
  </sheetData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32"/>
  <sheetViews>
    <sheetView workbookViewId="0">
      <selection activeCell="B13" sqref="B13"/>
    </sheetView>
  </sheetViews>
  <sheetFormatPr baseColWidth="10" defaultColWidth="11.59765625" defaultRowHeight="13.8"/>
  <cols>
    <col min="1" max="1" width="11.59765625" style="1"/>
    <col min="2" max="2" width="46.69921875" style="1" customWidth="1"/>
    <col min="3" max="3" width="11.59765625" style="1"/>
    <col min="4" max="4" width="11.59765625" style="40"/>
    <col min="5" max="5" width="15.59765625" style="1" customWidth="1"/>
    <col min="6" max="6" width="16.19921875" style="1" customWidth="1"/>
    <col min="7" max="16384" width="11.59765625" style="1"/>
  </cols>
  <sheetData>
    <row r="1" spans="1:6">
      <c r="C1" s="9"/>
    </row>
    <row r="2" spans="1:6">
      <c r="C2" s="9" t="s">
        <v>217</v>
      </c>
    </row>
    <row r="3" spans="1:6">
      <c r="C3" s="9"/>
    </row>
    <row r="4" spans="1:6">
      <c r="C4" s="9"/>
    </row>
    <row r="5" spans="1:6" s="8" customFormat="1" ht="28.2" customHeight="1" thickBot="1">
      <c r="A5" s="7" t="s">
        <v>1</v>
      </c>
      <c r="B5" s="7" t="s">
        <v>0</v>
      </c>
      <c r="C5" s="11" t="s">
        <v>5</v>
      </c>
      <c r="D5" s="41" t="s">
        <v>215</v>
      </c>
      <c r="E5" s="37" t="s">
        <v>86</v>
      </c>
      <c r="F5" s="36" t="s">
        <v>18</v>
      </c>
    </row>
    <row r="7" spans="1:6">
      <c r="B7" s="6" t="s">
        <v>87</v>
      </c>
    </row>
    <row r="8" spans="1:6" ht="55.2">
      <c r="A8" s="38" t="s">
        <v>88</v>
      </c>
      <c r="B8" s="38" t="s">
        <v>527</v>
      </c>
      <c r="C8" s="38" t="s">
        <v>89</v>
      </c>
      <c r="D8" s="42">
        <v>34</v>
      </c>
      <c r="E8" s="10">
        <v>6.89</v>
      </c>
      <c r="F8" s="10">
        <f>D8*E8</f>
        <v>234.26</v>
      </c>
    </row>
    <row r="9" spans="1:6" ht="41.4">
      <c r="A9" s="38" t="s">
        <v>90</v>
      </c>
      <c r="B9" s="38" t="s">
        <v>91</v>
      </c>
      <c r="C9" s="38" t="s">
        <v>92</v>
      </c>
      <c r="D9" s="42">
        <v>119</v>
      </c>
      <c r="E9" s="10">
        <v>36.44</v>
      </c>
      <c r="F9" s="10">
        <f t="shared" ref="F9:F71" si="0">D9*E9</f>
        <v>4336.3599999999997</v>
      </c>
    </row>
    <row r="10" spans="1:6" ht="55.2">
      <c r="A10" s="38" t="s">
        <v>93</v>
      </c>
      <c r="B10" s="38" t="s">
        <v>94</v>
      </c>
      <c r="C10" s="38" t="s">
        <v>92</v>
      </c>
      <c r="D10" s="42">
        <v>119</v>
      </c>
      <c r="E10" s="10">
        <v>13.78</v>
      </c>
      <c r="F10" s="10">
        <f t="shared" si="0"/>
        <v>1639.82</v>
      </c>
    </row>
    <row r="11" spans="1:6" ht="82.8">
      <c r="A11" s="38" t="s">
        <v>95</v>
      </c>
      <c r="B11" s="38" t="s">
        <v>96</v>
      </c>
      <c r="C11" s="38" t="s">
        <v>97</v>
      </c>
      <c r="D11" s="42">
        <v>23.8</v>
      </c>
      <c r="E11" s="10">
        <v>91.11</v>
      </c>
      <c r="F11" s="10">
        <f t="shared" si="0"/>
        <v>2168.42</v>
      </c>
    </row>
    <row r="12" spans="1:6" ht="55.2">
      <c r="A12" s="38" t="s">
        <v>98</v>
      </c>
      <c r="B12" s="38" t="s">
        <v>99</v>
      </c>
      <c r="C12" s="38" t="s">
        <v>100</v>
      </c>
      <c r="D12" s="42">
        <v>48</v>
      </c>
      <c r="E12" s="10">
        <v>9694.2099999999991</v>
      </c>
      <c r="F12" s="10">
        <f t="shared" si="0"/>
        <v>465322.08</v>
      </c>
    </row>
    <row r="13" spans="1:6">
      <c r="B13" s="39" t="s">
        <v>101</v>
      </c>
      <c r="C13" s="38"/>
      <c r="D13" s="42"/>
      <c r="F13" s="43">
        <f>SUM(F8:F12)</f>
        <v>473700.94</v>
      </c>
    </row>
    <row r="14" spans="1:6">
      <c r="B14" s="39" t="s">
        <v>102</v>
      </c>
      <c r="C14" s="38"/>
      <c r="D14" s="42"/>
      <c r="F14" s="10"/>
    </row>
    <row r="15" spans="1:6" ht="69">
      <c r="A15" s="38" t="s">
        <v>103</v>
      </c>
      <c r="B15" s="38" t="s">
        <v>104</v>
      </c>
      <c r="C15" s="38" t="s">
        <v>97</v>
      </c>
      <c r="D15" s="42">
        <v>33.5</v>
      </c>
      <c r="E15" s="10">
        <v>1748.61</v>
      </c>
      <c r="F15" s="10">
        <f t="shared" si="0"/>
        <v>58578.44</v>
      </c>
    </row>
    <row r="16" spans="1:6" ht="55.2">
      <c r="A16" s="38" t="s">
        <v>105</v>
      </c>
      <c r="B16" s="38" t="s">
        <v>106</v>
      </c>
      <c r="C16" s="38" t="s">
        <v>92</v>
      </c>
      <c r="D16" s="42">
        <v>33.5</v>
      </c>
      <c r="E16" s="10">
        <v>48.95</v>
      </c>
      <c r="F16" s="10">
        <f t="shared" si="0"/>
        <v>1639.83</v>
      </c>
    </row>
    <row r="17" spans="1:6" ht="110.4">
      <c r="A17" s="38" t="s">
        <v>107</v>
      </c>
      <c r="B17" s="38" t="s">
        <v>108</v>
      </c>
      <c r="C17" s="38" t="s">
        <v>100</v>
      </c>
      <c r="D17" s="42">
        <v>74.55</v>
      </c>
      <c r="E17" s="10">
        <v>500.49</v>
      </c>
      <c r="F17" s="10">
        <f t="shared" si="0"/>
        <v>37311.53</v>
      </c>
    </row>
    <row r="18" spans="1:6" ht="124.2">
      <c r="A18" s="38" t="s">
        <v>109</v>
      </c>
      <c r="B18" s="38" t="s">
        <v>110</v>
      </c>
      <c r="C18" s="38" t="s">
        <v>111</v>
      </c>
      <c r="D18" s="42">
        <v>1</v>
      </c>
      <c r="E18" s="10">
        <v>12608.68</v>
      </c>
      <c r="F18" s="10">
        <f t="shared" si="0"/>
        <v>12608.68</v>
      </c>
    </row>
    <row r="19" spans="1:6" ht="110.4">
      <c r="A19" s="38" t="s">
        <v>112</v>
      </c>
      <c r="B19" s="38" t="s">
        <v>113</v>
      </c>
      <c r="C19" s="38" t="s">
        <v>111</v>
      </c>
      <c r="D19" s="42">
        <v>1</v>
      </c>
      <c r="E19" s="10">
        <v>7456.14</v>
      </c>
      <c r="F19" s="10">
        <f t="shared" si="0"/>
        <v>7456.14</v>
      </c>
    </row>
    <row r="20" spans="1:6" ht="55.2">
      <c r="A20" s="38" t="s">
        <v>114</v>
      </c>
      <c r="B20" s="38" t="s">
        <v>115</v>
      </c>
      <c r="C20" s="38" t="s">
        <v>92</v>
      </c>
      <c r="D20" s="42">
        <v>49.2</v>
      </c>
      <c r="E20" s="10">
        <v>574.13</v>
      </c>
      <c r="F20" s="10">
        <f t="shared" si="0"/>
        <v>28247.200000000001</v>
      </c>
    </row>
    <row r="21" spans="1:6" ht="110.4">
      <c r="A21" s="38" t="s">
        <v>116</v>
      </c>
      <c r="B21" s="38" t="s">
        <v>117</v>
      </c>
      <c r="C21" s="38" t="s">
        <v>100</v>
      </c>
      <c r="D21" s="42">
        <v>82</v>
      </c>
      <c r="E21" s="10">
        <v>352.16</v>
      </c>
      <c r="F21" s="10">
        <f t="shared" si="0"/>
        <v>28877.119999999999</v>
      </c>
    </row>
    <row r="22" spans="1:6" ht="96.6">
      <c r="A22" s="38" t="s">
        <v>118</v>
      </c>
      <c r="B22" s="38" t="s">
        <v>119</v>
      </c>
      <c r="C22" s="38" t="s">
        <v>111</v>
      </c>
      <c r="D22" s="42">
        <v>19</v>
      </c>
      <c r="E22" s="10">
        <v>266.83</v>
      </c>
      <c r="F22" s="10">
        <f t="shared" si="0"/>
        <v>5069.7700000000004</v>
      </c>
    </row>
    <row r="23" spans="1:6" ht="96.6">
      <c r="A23" s="38" t="s">
        <v>120</v>
      </c>
      <c r="B23" s="38" t="s">
        <v>121</v>
      </c>
      <c r="C23" s="38" t="s">
        <v>111</v>
      </c>
      <c r="D23" s="42">
        <v>3</v>
      </c>
      <c r="E23" s="10">
        <v>524.82000000000005</v>
      </c>
      <c r="F23" s="10">
        <f t="shared" si="0"/>
        <v>1574.46</v>
      </c>
    </row>
    <row r="24" spans="1:6" ht="96.6">
      <c r="A24" s="38" t="s">
        <v>122</v>
      </c>
      <c r="B24" s="38" t="s">
        <v>123</v>
      </c>
      <c r="C24" s="38" t="s">
        <v>111</v>
      </c>
      <c r="D24" s="42">
        <v>5</v>
      </c>
      <c r="E24" s="10">
        <v>473.21</v>
      </c>
      <c r="F24" s="10">
        <f t="shared" si="0"/>
        <v>2366.0500000000002</v>
      </c>
    </row>
    <row r="25" spans="1:6" ht="96.6">
      <c r="A25" s="38" t="s">
        <v>124</v>
      </c>
      <c r="B25" s="38" t="s">
        <v>125</v>
      </c>
      <c r="C25" s="38" t="s">
        <v>111</v>
      </c>
      <c r="D25" s="42">
        <v>1</v>
      </c>
      <c r="E25" s="10">
        <v>490.96</v>
      </c>
      <c r="F25" s="10">
        <f t="shared" si="0"/>
        <v>490.96</v>
      </c>
    </row>
    <row r="26" spans="1:6" ht="82.8">
      <c r="A26" s="38" t="s">
        <v>126</v>
      </c>
      <c r="B26" s="38" t="s">
        <v>127</v>
      </c>
      <c r="C26" s="38" t="s">
        <v>100</v>
      </c>
      <c r="D26" s="42">
        <v>47.66</v>
      </c>
      <c r="E26" s="10">
        <v>178.94</v>
      </c>
      <c r="F26" s="10">
        <f t="shared" si="0"/>
        <v>8528.2800000000007</v>
      </c>
    </row>
    <row r="27" spans="1:6" ht="82.8">
      <c r="A27" s="38" t="s">
        <v>128</v>
      </c>
      <c r="B27" s="38" t="s">
        <v>129</v>
      </c>
      <c r="C27" s="38" t="s">
        <v>97</v>
      </c>
      <c r="D27" s="42">
        <f>D15</f>
        <v>33.5</v>
      </c>
      <c r="E27" s="10">
        <v>182.22</v>
      </c>
      <c r="F27" s="10">
        <f t="shared" si="0"/>
        <v>6104.37</v>
      </c>
    </row>
    <row r="28" spans="1:6">
      <c r="B28" s="39" t="s">
        <v>130</v>
      </c>
      <c r="C28" s="38"/>
      <c r="D28" s="42"/>
      <c r="F28" s="43">
        <f>SUM(F15:F27)</f>
        <v>198852.83</v>
      </c>
    </row>
    <row r="29" spans="1:6">
      <c r="B29" s="39" t="s">
        <v>131</v>
      </c>
      <c r="C29" s="38"/>
      <c r="D29" s="42"/>
      <c r="F29" s="10"/>
    </row>
    <row r="30" spans="1:6" ht="55.2">
      <c r="A30" s="38" t="s">
        <v>132</v>
      </c>
      <c r="B30" s="38" t="s">
        <v>133</v>
      </c>
      <c r="C30" s="38" t="s">
        <v>100</v>
      </c>
      <c r="D30" s="42">
        <v>51</v>
      </c>
      <c r="E30" s="10">
        <v>64.31</v>
      </c>
      <c r="F30" s="10">
        <f t="shared" si="0"/>
        <v>3279.81</v>
      </c>
    </row>
    <row r="31" spans="1:6" ht="55.2">
      <c r="A31" s="38" t="s">
        <v>134</v>
      </c>
      <c r="B31" s="38" t="s">
        <v>135</v>
      </c>
      <c r="C31" s="38" t="s">
        <v>97</v>
      </c>
      <c r="D31" s="42">
        <v>16.5</v>
      </c>
      <c r="E31" s="10">
        <v>1860.56</v>
      </c>
      <c r="F31" s="10">
        <f t="shared" si="0"/>
        <v>30699.24</v>
      </c>
    </row>
    <row r="32" spans="1:6" ht="41.4">
      <c r="A32" s="38" t="s">
        <v>136</v>
      </c>
      <c r="B32" s="38" t="s">
        <v>137</v>
      </c>
      <c r="C32" s="38" t="s">
        <v>92</v>
      </c>
      <c r="D32" s="42">
        <v>16.25</v>
      </c>
      <c r="E32" s="10">
        <v>100.92</v>
      </c>
      <c r="F32" s="10">
        <f t="shared" si="0"/>
        <v>1639.95</v>
      </c>
    </row>
    <row r="33" spans="1:6" ht="69">
      <c r="A33" s="38" t="s">
        <v>138</v>
      </c>
      <c r="B33" s="38" t="s">
        <v>139</v>
      </c>
      <c r="C33" s="38" t="s">
        <v>92</v>
      </c>
      <c r="D33" s="42">
        <v>6.25</v>
      </c>
      <c r="E33" s="10">
        <v>788.68</v>
      </c>
      <c r="F33" s="10">
        <f t="shared" si="0"/>
        <v>4929.25</v>
      </c>
    </row>
    <row r="34" spans="1:6" ht="69">
      <c r="A34" s="38" t="s">
        <v>140</v>
      </c>
      <c r="B34" s="38" t="s">
        <v>141</v>
      </c>
      <c r="C34" s="38" t="s">
        <v>142</v>
      </c>
      <c r="D34" s="42">
        <v>1</v>
      </c>
      <c r="E34" s="10">
        <v>34369.39</v>
      </c>
      <c r="F34" s="10">
        <f t="shared" si="0"/>
        <v>34369.39</v>
      </c>
    </row>
    <row r="35" spans="1:6" ht="69">
      <c r="A35" s="38" t="s">
        <v>143</v>
      </c>
      <c r="B35" s="38" t="s">
        <v>144</v>
      </c>
      <c r="C35" s="38" t="s">
        <v>92</v>
      </c>
      <c r="D35" s="42">
        <v>0</v>
      </c>
      <c r="E35" s="10">
        <v>273.33</v>
      </c>
      <c r="F35" s="10">
        <f t="shared" si="0"/>
        <v>0</v>
      </c>
    </row>
    <row r="36" spans="1:6" ht="69">
      <c r="A36" s="38" t="s">
        <v>145</v>
      </c>
      <c r="B36" s="38" t="s">
        <v>146</v>
      </c>
      <c r="C36" s="38" t="s">
        <v>111</v>
      </c>
      <c r="D36" s="42">
        <v>1</v>
      </c>
      <c r="E36" s="10">
        <v>3412.49</v>
      </c>
      <c r="F36" s="10">
        <f t="shared" si="0"/>
        <v>3412.49</v>
      </c>
    </row>
    <row r="37" spans="1:6" ht="69">
      <c r="A37" s="38" t="s">
        <v>147</v>
      </c>
      <c r="B37" s="38" t="s">
        <v>148</v>
      </c>
      <c r="C37" s="38" t="s">
        <v>111</v>
      </c>
      <c r="D37" s="42">
        <v>4</v>
      </c>
      <c r="E37" s="10">
        <v>2228.4499999999998</v>
      </c>
      <c r="F37" s="10">
        <f t="shared" si="0"/>
        <v>8913.7999999999993</v>
      </c>
    </row>
    <row r="38" spans="1:6" ht="69">
      <c r="A38" s="38" t="s">
        <v>149</v>
      </c>
      <c r="B38" s="38" t="s">
        <v>150</v>
      </c>
      <c r="C38" s="38" t="s">
        <v>111</v>
      </c>
      <c r="D38" s="42">
        <v>1</v>
      </c>
      <c r="E38" s="10">
        <v>2209.91</v>
      </c>
      <c r="F38" s="10">
        <f t="shared" si="0"/>
        <v>2209.91</v>
      </c>
    </row>
    <row r="39" spans="1:6" ht="69">
      <c r="A39" s="38" t="s">
        <v>151</v>
      </c>
      <c r="B39" s="38" t="s">
        <v>152</v>
      </c>
      <c r="C39" s="38" t="s">
        <v>111</v>
      </c>
      <c r="D39" s="42">
        <v>1</v>
      </c>
      <c r="E39" s="10">
        <v>7358.74</v>
      </c>
      <c r="F39" s="10">
        <f t="shared" si="0"/>
        <v>7358.74</v>
      </c>
    </row>
    <row r="40" spans="1:6" ht="96.6">
      <c r="A40" s="38" t="s">
        <v>153</v>
      </c>
      <c r="B40" s="38" t="s">
        <v>154</v>
      </c>
      <c r="C40" s="38" t="s">
        <v>100</v>
      </c>
      <c r="D40" s="42">
        <v>80.400000000000006</v>
      </c>
      <c r="E40" s="10">
        <v>129.11000000000001</v>
      </c>
      <c r="F40" s="10">
        <f t="shared" si="0"/>
        <v>10380.44</v>
      </c>
    </row>
    <row r="41" spans="1:6" ht="96.6">
      <c r="A41" s="38" t="s">
        <v>155</v>
      </c>
      <c r="B41" s="38" t="s">
        <v>156</v>
      </c>
      <c r="C41" s="38" t="s">
        <v>100</v>
      </c>
      <c r="D41" s="42">
        <v>2.8</v>
      </c>
      <c r="E41" s="10">
        <v>428.71</v>
      </c>
      <c r="F41" s="10">
        <f t="shared" si="0"/>
        <v>1200.3900000000001</v>
      </c>
    </row>
    <row r="42" spans="1:6" ht="96.6">
      <c r="A42" s="38" t="s">
        <v>157</v>
      </c>
      <c r="B42" s="38" t="s">
        <v>158</v>
      </c>
      <c r="C42" s="38" t="s">
        <v>100</v>
      </c>
      <c r="D42" s="42">
        <v>35.35</v>
      </c>
      <c r="E42" s="10">
        <v>207.56</v>
      </c>
      <c r="F42" s="10">
        <f t="shared" si="0"/>
        <v>7337.25</v>
      </c>
    </row>
    <row r="43" spans="1:6" ht="96.6">
      <c r="A43" s="38" t="s">
        <v>159</v>
      </c>
      <c r="B43" s="38" t="s">
        <v>160</v>
      </c>
      <c r="C43" s="38" t="s">
        <v>100</v>
      </c>
      <c r="D43" s="42">
        <v>9.5</v>
      </c>
      <c r="E43" s="10">
        <v>326.64</v>
      </c>
      <c r="F43" s="10">
        <f t="shared" si="0"/>
        <v>3103.08</v>
      </c>
    </row>
    <row r="44" spans="1:6" ht="82.8">
      <c r="A44" s="38" t="s">
        <v>161</v>
      </c>
      <c r="B44" s="38" t="s">
        <v>162</v>
      </c>
      <c r="C44" s="38" t="s">
        <v>97</v>
      </c>
      <c r="D44" s="42">
        <v>0</v>
      </c>
      <c r="E44" s="10">
        <v>1639.95</v>
      </c>
      <c r="F44" s="10">
        <f t="shared" si="0"/>
        <v>0</v>
      </c>
    </row>
    <row r="45" spans="1:6" ht="69">
      <c r="A45" s="38" t="s">
        <v>163</v>
      </c>
      <c r="B45" s="38" t="s">
        <v>164</v>
      </c>
      <c r="C45" s="38" t="s">
        <v>97</v>
      </c>
      <c r="D45" s="42">
        <v>4</v>
      </c>
      <c r="E45" s="10">
        <v>712.82</v>
      </c>
      <c r="F45" s="10">
        <f t="shared" si="0"/>
        <v>2851.28</v>
      </c>
    </row>
    <row r="46" spans="1:6">
      <c r="B46" s="39" t="s">
        <v>165</v>
      </c>
      <c r="C46" s="39"/>
      <c r="D46" s="44"/>
      <c r="E46" s="6"/>
      <c r="F46" s="43">
        <f>SUM(F30:F45)</f>
        <v>121685.02</v>
      </c>
    </row>
    <row r="47" spans="1:6" ht="27.6">
      <c r="B47" s="39" t="s">
        <v>166</v>
      </c>
      <c r="C47" s="39"/>
      <c r="D47" s="44"/>
      <c r="E47" s="6"/>
      <c r="F47" s="43"/>
    </row>
    <row r="48" spans="1:6" ht="55.2">
      <c r="A48" s="38" t="s">
        <v>167</v>
      </c>
      <c r="B48" s="38" t="s">
        <v>168</v>
      </c>
      <c r="C48" s="38" t="s">
        <v>97</v>
      </c>
      <c r="D48" s="42">
        <v>107.36</v>
      </c>
      <c r="E48" s="10">
        <v>788.27</v>
      </c>
      <c r="F48" s="10">
        <f t="shared" si="0"/>
        <v>84628.67</v>
      </c>
    </row>
    <row r="49" spans="1:6" ht="69">
      <c r="A49" s="38" t="s">
        <v>169</v>
      </c>
      <c r="B49" s="38" t="s">
        <v>170</v>
      </c>
      <c r="C49" s="38" t="s">
        <v>92</v>
      </c>
      <c r="D49" s="42">
        <v>112.7</v>
      </c>
      <c r="E49" s="10">
        <v>257.24</v>
      </c>
      <c r="F49" s="10">
        <f t="shared" si="0"/>
        <v>28990.95</v>
      </c>
    </row>
    <row r="50" spans="1:6" ht="55.2">
      <c r="A50" s="38" t="s">
        <v>171</v>
      </c>
      <c r="B50" s="38" t="s">
        <v>172</v>
      </c>
      <c r="C50" s="38" t="s">
        <v>92</v>
      </c>
      <c r="D50" s="42">
        <v>112.7</v>
      </c>
      <c r="E50" s="10">
        <v>78.989999999999995</v>
      </c>
      <c r="F50" s="10">
        <f t="shared" si="0"/>
        <v>8902.17</v>
      </c>
    </row>
    <row r="51" spans="1:6" ht="69">
      <c r="A51" s="38" t="s">
        <v>173</v>
      </c>
      <c r="B51" s="38" t="s">
        <v>174</v>
      </c>
      <c r="C51" s="38" t="s">
        <v>92</v>
      </c>
      <c r="D51" s="42">
        <v>158.80000000000001</v>
      </c>
      <c r="E51" s="10">
        <v>324.55</v>
      </c>
      <c r="F51" s="10">
        <f t="shared" si="0"/>
        <v>51538.54</v>
      </c>
    </row>
    <row r="52" spans="1:6" ht="82.8">
      <c r="A52" s="38" t="s">
        <v>175</v>
      </c>
      <c r="B52" s="38" t="s">
        <v>176</v>
      </c>
      <c r="C52" s="38" t="s">
        <v>92</v>
      </c>
      <c r="D52" s="42">
        <v>0</v>
      </c>
      <c r="E52" s="10">
        <v>546.65</v>
      </c>
      <c r="F52" s="10">
        <f t="shared" si="0"/>
        <v>0</v>
      </c>
    </row>
    <row r="53" spans="1:6" ht="55.2">
      <c r="A53" s="38" t="s">
        <v>177</v>
      </c>
      <c r="B53" s="38" t="s">
        <v>178</v>
      </c>
      <c r="C53" s="38" t="s">
        <v>100</v>
      </c>
      <c r="D53" s="42">
        <v>23.7</v>
      </c>
      <c r="E53" s="10">
        <v>399.85</v>
      </c>
      <c r="F53" s="10">
        <f t="shared" si="0"/>
        <v>9476.4500000000007</v>
      </c>
    </row>
    <row r="54" spans="1:6" ht="82.8">
      <c r="A54" s="38" t="s">
        <v>179</v>
      </c>
      <c r="B54" s="38" t="s">
        <v>180</v>
      </c>
      <c r="C54" s="38" t="s">
        <v>100</v>
      </c>
      <c r="D54" s="42">
        <v>86.4</v>
      </c>
      <c r="E54" s="10">
        <v>356.63</v>
      </c>
      <c r="F54" s="10">
        <f t="shared" si="0"/>
        <v>30812.83</v>
      </c>
    </row>
    <row r="55" spans="1:6" ht="82.8">
      <c r="A55" s="38" t="s">
        <v>181</v>
      </c>
      <c r="B55" s="38" t="s">
        <v>182</v>
      </c>
      <c r="C55" s="38" t="s">
        <v>100</v>
      </c>
      <c r="D55" s="42">
        <v>14.4</v>
      </c>
      <c r="E55" s="10">
        <v>407.41</v>
      </c>
      <c r="F55" s="10">
        <f t="shared" si="0"/>
        <v>5866.7</v>
      </c>
    </row>
    <row r="56" spans="1:6" ht="82.8">
      <c r="A56" s="38" t="s">
        <v>183</v>
      </c>
      <c r="B56" s="38" t="s">
        <v>184</v>
      </c>
      <c r="C56" s="38" t="s">
        <v>100</v>
      </c>
      <c r="D56" s="42">
        <v>24</v>
      </c>
      <c r="E56" s="10">
        <v>679.54</v>
      </c>
      <c r="F56" s="10">
        <f t="shared" si="0"/>
        <v>16308.96</v>
      </c>
    </row>
    <row r="57" spans="1:6" ht="82.8">
      <c r="A57" s="38" t="s">
        <v>185</v>
      </c>
      <c r="B57" s="38" t="s">
        <v>186</v>
      </c>
      <c r="C57" s="38" t="s">
        <v>100</v>
      </c>
      <c r="D57" s="42">
        <v>4.8</v>
      </c>
      <c r="E57" s="10">
        <v>756.7</v>
      </c>
      <c r="F57" s="10">
        <f t="shared" si="0"/>
        <v>3632.16</v>
      </c>
    </row>
    <row r="58" spans="1:6" ht="55.2">
      <c r="A58" s="38" t="s">
        <v>187</v>
      </c>
      <c r="B58" s="38" t="s">
        <v>188</v>
      </c>
      <c r="C58" s="38" t="s">
        <v>142</v>
      </c>
      <c r="D58" s="42">
        <v>1</v>
      </c>
      <c r="E58" s="10">
        <v>2981.55</v>
      </c>
      <c r="F58" s="10">
        <f t="shared" si="0"/>
        <v>2981.55</v>
      </c>
    </row>
    <row r="59" spans="1:6" ht="110.4">
      <c r="A59" s="38" t="s">
        <v>189</v>
      </c>
      <c r="B59" s="38" t="s">
        <v>190</v>
      </c>
      <c r="C59" s="38" t="s">
        <v>100</v>
      </c>
      <c r="D59" s="42">
        <v>2.65</v>
      </c>
      <c r="E59" s="10">
        <v>568.04</v>
      </c>
      <c r="F59" s="10">
        <f t="shared" si="0"/>
        <v>1505.31</v>
      </c>
    </row>
    <row r="60" spans="1:6" ht="110.4">
      <c r="A60" s="38" t="s">
        <v>191</v>
      </c>
      <c r="B60" s="38" t="s">
        <v>192</v>
      </c>
      <c r="C60" s="38" t="s">
        <v>100</v>
      </c>
      <c r="D60" s="42">
        <v>52.21</v>
      </c>
      <c r="E60" s="10">
        <v>490.89</v>
      </c>
      <c r="F60" s="10">
        <f t="shared" si="0"/>
        <v>25629.37</v>
      </c>
    </row>
    <row r="61" spans="1:6" ht="96.6">
      <c r="A61" s="38" t="s">
        <v>193</v>
      </c>
      <c r="B61" s="38" t="s">
        <v>194</v>
      </c>
      <c r="C61" s="38" t="s">
        <v>100</v>
      </c>
      <c r="D61" s="42">
        <v>18.45</v>
      </c>
      <c r="E61" s="10">
        <v>645.82000000000005</v>
      </c>
      <c r="F61" s="10">
        <f t="shared" si="0"/>
        <v>11915.38</v>
      </c>
    </row>
    <row r="62" spans="1:6" ht="96.6">
      <c r="A62" s="38" t="s">
        <v>195</v>
      </c>
      <c r="B62" s="38" t="s">
        <v>196</v>
      </c>
      <c r="C62" s="38" t="s">
        <v>100</v>
      </c>
      <c r="D62" s="42">
        <v>90.25</v>
      </c>
      <c r="E62" s="10">
        <v>441.61</v>
      </c>
      <c r="F62" s="10">
        <f t="shared" si="0"/>
        <v>39855.300000000003</v>
      </c>
    </row>
    <row r="63" spans="1:6" ht="96.6">
      <c r="A63" s="38" t="s">
        <v>197</v>
      </c>
      <c r="B63" s="38" t="s">
        <v>198</v>
      </c>
      <c r="C63" s="38" t="s">
        <v>100</v>
      </c>
      <c r="D63" s="42">
        <v>25.2</v>
      </c>
      <c r="E63" s="10">
        <v>537.09</v>
      </c>
      <c r="F63" s="10">
        <f t="shared" si="0"/>
        <v>13534.67</v>
      </c>
    </row>
    <row r="64" spans="1:6" ht="96.6">
      <c r="A64" s="38" t="s">
        <v>199</v>
      </c>
      <c r="B64" s="38" t="s">
        <v>200</v>
      </c>
      <c r="C64" s="38" t="s">
        <v>100</v>
      </c>
      <c r="D64" s="42">
        <v>11.85</v>
      </c>
      <c r="E64" s="10">
        <v>1193.82</v>
      </c>
      <c r="F64" s="10">
        <f t="shared" si="0"/>
        <v>14146.77</v>
      </c>
    </row>
    <row r="65" spans="1:6" ht="96.6">
      <c r="A65" s="38" t="s">
        <v>201</v>
      </c>
      <c r="B65" s="38" t="s">
        <v>202</v>
      </c>
      <c r="C65" s="38" t="s">
        <v>100</v>
      </c>
      <c r="D65" s="42">
        <v>12.5</v>
      </c>
      <c r="E65" s="10">
        <v>1798.27</v>
      </c>
      <c r="F65" s="10">
        <f t="shared" si="0"/>
        <v>22478.38</v>
      </c>
    </row>
    <row r="66" spans="1:6" ht="96.6">
      <c r="A66" s="38" t="s">
        <v>203</v>
      </c>
      <c r="B66" s="38" t="s">
        <v>204</v>
      </c>
      <c r="C66" s="38" t="s">
        <v>100</v>
      </c>
      <c r="D66" s="42">
        <v>12.5</v>
      </c>
      <c r="E66" s="10">
        <v>2488.96</v>
      </c>
      <c r="F66" s="10">
        <f t="shared" si="0"/>
        <v>31112</v>
      </c>
    </row>
    <row r="67" spans="1:6" ht="69">
      <c r="A67" s="38" t="s">
        <v>205</v>
      </c>
      <c r="B67" s="38" t="s">
        <v>206</v>
      </c>
      <c r="C67" s="38" t="s">
        <v>142</v>
      </c>
      <c r="D67" s="42">
        <v>1</v>
      </c>
      <c r="E67" s="10">
        <v>8984.9500000000007</v>
      </c>
      <c r="F67" s="10">
        <f t="shared" si="0"/>
        <v>8984.9500000000007</v>
      </c>
    </row>
    <row r="68" spans="1:6" ht="69">
      <c r="A68" s="38" t="s">
        <v>207</v>
      </c>
      <c r="B68" s="38" t="s">
        <v>208</v>
      </c>
      <c r="C68" s="38" t="s">
        <v>100</v>
      </c>
      <c r="D68" s="42">
        <v>3.6</v>
      </c>
      <c r="E68" s="10">
        <v>1333.36</v>
      </c>
      <c r="F68" s="10">
        <f t="shared" si="0"/>
        <v>4800.1000000000004</v>
      </c>
    </row>
    <row r="69" spans="1:6" ht="55.2">
      <c r="A69" s="38" t="s">
        <v>209</v>
      </c>
      <c r="B69" s="38" t="s">
        <v>210</v>
      </c>
      <c r="C69" s="38" t="s">
        <v>100</v>
      </c>
      <c r="D69" s="42">
        <v>4.5999999999999996</v>
      </c>
      <c r="E69" s="10">
        <v>974.72</v>
      </c>
      <c r="F69" s="10">
        <f t="shared" si="0"/>
        <v>4483.71</v>
      </c>
    </row>
    <row r="70" spans="1:6" ht="69">
      <c r="A70" s="38" t="s">
        <v>211</v>
      </c>
      <c r="B70" s="38" t="s">
        <v>212</v>
      </c>
      <c r="C70" s="38" t="s">
        <v>92</v>
      </c>
      <c r="D70" s="42">
        <v>107.5</v>
      </c>
      <c r="E70" s="10">
        <v>2329.0500000000002</v>
      </c>
      <c r="F70" s="10">
        <f t="shared" si="0"/>
        <v>250372.88</v>
      </c>
    </row>
    <row r="71" spans="1:6" ht="55.2">
      <c r="A71" s="38" t="s">
        <v>213</v>
      </c>
      <c r="B71" s="38" t="s">
        <v>214</v>
      </c>
      <c r="C71" s="38" t="s">
        <v>100</v>
      </c>
      <c r="D71" s="42">
        <v>139.80000000000001</v>
      </c>
      <c r="E71" s="10">
        <v>49.17</v>
      </c>
      <c r="F71" s="10">
        <f t="shared" si="0"/>
        <v>6873.97</v>
      </c>
    </row>
    <row r="72" spans="1:6" ht="27.6">
      <c r="B72" s="39" t="s">
        <v>216</v>
      </c>
      <c r="F72" s="6">
        <f>SUM(F48:F71)</f>
        <v>678831.77</v>
      </c>
    </row>
    <row r="73" spans="1:6" ht="27.6">
      <c r="B73" s="39" t="s">
        <v>218</v>
      </c>
      <c r="C73" s="38"/>
      <c r="D73" s="42"/>
      <c r="E73" s="38"/>
    </row>
    <row r="74" spans="1:6" ht="69">
      <c r="A74" s="38" t="s">
        <v>219</v>
      </c>
      <c r="B74" s="38" t="s">
        <v>220</v>
      </c>
      <c r="C74" s="38" t="s">
        <v>92</v>
      </c>
      <c r="D74" s="42">
        <v>210.56</v>
      </c>
      <c r="E74" s="38">
        <v>453.23</v>
      </c>
      <c r="F74" s="10">
        <f t="shared" ref="F74:F137" si="1">D74*E74</f>
        <v>95432.11</v>
      </c>
    </row>
    <row r="75" spans="1:6" ht="96.6">
      <c r="A75" s="38" t="s">
        <v>221</v>
      </c>
      <c r="B75" s="38" t="s">
        <v>222</v>
      </c>
      <c r="C75" s="38" t="s">
        <v>92</v>
      </c>
      <c r="D75" s="42">
        <v>0</v>
      </c>
      <c r="E75" s="38">
        <v>546.65</v>
      </c>
      <c r="F75" s="10">
        <f t="shared" si="1"/>
        <v>0</v>
      </c>
    </row>
    <row r="76" spans="1:6" ht="55.2">
      <c r="A76" s="38" t="s">
        <v>223</v>
      </c>
      <c r="B76" s="38" t="s">
        <v>224</v>
      </c>
      <c r="C76" s="38" t="s">
        <v>100</v>
      </c>
      <c r="D76" s="42">
        <v>18.600000000000001</v>
      </c>
      <c r="E76" s="38">
        <v>424.41</v>
      </c>
      <c r="F76" s="10">
        <f t="shared" si="1"/>
        <v>7894.03</v>
      </c>
    </row>
    <row r="77" spans="1:6" ht="96.6">
      <c r="A77" s="38" t="s">
        <v>225</v>
      </c>
      <c r="B77" s="38" t="s">
        <v>226</v>
      </c>
      <c r="C77" s="38" t="s">
        <v>111</v>
      </c>
      <c r="D77" s="42">
        <v>37</v>
      </c>
      <c r="E77" s="38">
        <v>298.7</v>
      </c>
      <c r="F77" s="10">
        <f t="shared" si="1"/>
        <v>11051.9</v>
      </c>
    </row>
    <row r="78" spans="1:6" ht="96.6">
      <c r="A78" s="38" t="s">
        <v>227</v>
      </c>
      <c r="B78" s="38" t="s">
        <v>228</v>
      </c>
      <c r="C78" s="38" t="s">
        <v>111</v>
      </c>
      <c r="D78" s="42">
        <v>4</v>
      </c>
      <c r="E78" s="38">
        <v>408.18</v>
      </c>
      <c r="F78" s="10">
        <f t="shared" si="1"/>
        <v>1632.72</v>
      </c>
    </row>
    <row r="79" spans="1:6" ht="82.8">
      <c r="A79" s="38" t="s">
        <v>229</v>
      </c>
      <c r="B79" s="38" t="s">
        <v>180</v>
      </c>
      <c r="C79" s="38" t="s">
        <v>100</v>
      </c>
      <c r="D79" s="42">
        <v>103.6</v>
      </c>
      <c r="E79" s="38">
        <v>441.92</v>
      </c>
      <c r="F79" s="10">
        <f t="shared" si="1"/>
        <v>45782.91</v>
      </c>
    </row>
    <row r="80" spans="1:6" ht="82.8">
      <c r="A80" s="38" t="s">
        <v>230</v>
      </c>
      <c r="B80" s="38" t="s">
        <v>182</v>
      </c>
      <c r="C80" s="38" t="s">
        <v>100</v>
      </c>
      <c r="D80" s="42">
        <v>11.2</v>
      </c>
      <c r="E80" s="38">
        <v>433.38</v>
      </c>
      <c r="F80" s="10">
        <f t="shared" si="1"/>
        <v>4853.8599999999997</v>
      </c>
    </row>
    <row r="81" spans="1:6" ht="110.4">
      <c r="A81" s="38" t="s">
        <v>231</v>
      </c>
      <c r="B81" s="38" t="s">
        <v>232</v>
      </c>
      <c r="C81" s="38" t="s">
        <v>100</v>
      </c>
      <c r="D81" s="42">
        <v>98.3</v>
      </c>
      <c r="E81" s="38">
        <v>581</v>
      </c>
      <c r="F81" s="10">
        <f t="shared" si="1"/>
        <v>57112.3</v>
      </c>
    </row>
    <row r="82" spans="1:6" ht="82.8">
      <c r="A82" s="38" t="s">
        <v>233</v>
      </c>
      <c r="B82" s="38" t="s">
        <v>234</v>
      </c>
      <c r="C82" s="38" t="s">
        <v>100</v>
      </c>
      <c r="D82" s="42">
        <v>17.75</v>
      </c>
      <c r="E82" s="38">
        <v>698.58</v>
      </c>
      <c r="F82" s="10">
        <f t="shared" si="1"/>
        <v>12399.8</v>
      </c>
    </row>
    <row r="83" spans="1:6" ht="96.6">
      <c r="A83" s="38" t="s">
        <v>235</v>
      </c>
      <c r="B83" s="38" t="s">
        <v>236</v>
      </c>
      <c r="C83" s="38" t="s">
        <v>100</v>
      </c>
      <c r="D83" s="42">
        <v>96.1</v>
      </c>
      <c r="E83" s="38">
        <v>499.26</v>
      </c>
      <c r="F83" s="10">
        <f t="shared" si="1"/>
        <v>47978.89</v>
      </c>
    </row>
    <row r="84" spans="1:6" ht="96.6">
      <c r="A84" s="38" t="s">
        <v>237</v>
      </c>
      <c r="B84" s="38" t="s">
        <v>238</v>
      </c>
      <c r="C84" s="38" t="s">
        <v>100</v>
      </c>
      <c r="D84" s="42">
        <v>13.8</v>
      </c>
      <c r="E84" s="38">
        <v>600.79</v>
      </c>
      <c r="F84" s="10">
        <f t="shared" si="1"/>
        <v>8290.9</v>
      </c>
    </row>
    <row r="85" spans="1:6" ht="96.6">
      <c r="A85" s="38" t="s">
        <v>239</v>
      </c>
      <c r="B85" s="38" t="s">
        <v>240</v>
      </c>
      <c r="C85" s="38" t="s">
        <v>100</v>
      </c>
      <c r="D85" s="42">
        <v>5.2</v>
      </c>
      <c r="E85" s="38">
        <v>1540</v>
      </c>
      <c r="F85" s="10">
        <f t="shared" si="1"/>
        <v>8008</v>
      </c>
    </row>
    <row r="86" spans="1:6" ht="69">
      <c r="A86" s="38" t="s">
        <v>241</v>
      </c>
      <c r="B86" s="38" t="s">
        <v>242</v>
      </c>
      <c r="C86" s="38" t="s">
        <v>142</v>
      </c>
      <c r="D86" s="42">
        <v>1</v>
      </c>
      <c r="E86" s="38">
        <v>4050.64</v>
      </c>
      <c r="F86" s="10">
        <f t="shared" si="1"/>
        <v>4050.64</v>
      </c>
    </row>
    <row r="87" spans="1:6" ht="69">
      <c r="A87" s="38" t="s">
        <v>243</v>
      </c>
      <c r="B87" s="38" t="s">
        <v>212</v>
      </c>
      <c r="C87" s="38" t="s">
        <v>92</v>
      </c>
      <c r="D87" s="42">
        <v>98.55</v>
      </c>
      <c r="E87" s="38">
        <v>509.22</v>
      </c>
      <c r="F87" s="10">
        <f t="shared" si="1"/>
        <v>50183.63</v>
      </c>
    </row>
    <row r="88" spans="1:6" ht="69">
      <c r="A88" s="38" t="s">
        <v>244</v>
      </c>
      <c r="B88" s="38" t="s">
        <v>170</v>
      </c>
      <c r="C88" s="38" t="s">
        <v>92</v>
      </c>
      <c r="D88" s="42">
        <v>89.2</v>
      </c>
      <c r="E88" s="38">
        <v>287.14</v>
      </c>
      <c r="F88" s="10">
        <f t="shared" si="1"/>
        <v>25612.89</v>
      </c>
    </row>
    <row r="89" spans="1:6" ht="55.2">
      <c r="A89" s="38" t="s">
        <v>245</v>
      </c>
      <c r="B89" s="38" t="s">
        <v>246</v>
      </c>
      <c r="C89" s="38" t="s">
        <v>92</v>
      </c>
      <c r="D89" s="42">
        <v>89.2</v>
      </c>
      <c r="E89" s="38">
        <v>86.59</v>
      </c>
      <c r="F89" s="10">
        <f t="shared" si="1"/>
        <v>7723.83</v>
      </c>
    </row>
    <row r="90" spans="1:6" ht="55.2">
      <c r="A90" s="38" t="s">
        <v>247</v>
      </c>
      <c r="B90" s="38" t="s">
        <v>214</v>
      </c>
      <c r="C90" s="38" t="s">
        <v>100</v>
      </c>
      <c r="D90" s="42">
        <v>115.1</v>
      </c>
      <c r="E90" s="38">
        <v>47.53</v>
      </c>
      <c r="F90" s="10">
        <f t="shared" si="1"/>
        <v>5470.7</v>
      </c>
    </row>
    <row r="91" spans="1:6" ht="27.6">
      <c r="B91" s="39" t="s">
        <v>494</v>
      </c>
      <c r="C91" s="39"/>
      <c r="D91" s="44"/>
      <c r="E91" s="39"/>
      <c r="F91" s="43">
        <f>SUM(F74:F90)</f>
        <v>393479.11</v>
      </c>
    </row>
    <row r="92" spans="1:6" ht="27.6">
      <c r="B92" s="39" t="s">
        <v>248</v>
      </c>
      <c r="C92" s="39"/>
      <c r="D92" s="44"/>
      <c r="E92" s="39"/>
      <c r="F92" s="10"/>
    </row>
    <row r="93" spans="1:6" ht="96.6">
      <c r="A93" s="38" t="s">
        <v>249</v>
      </c>
      <c r="B93" s="38" t="s">
        <v>250</v>
      </c>
      <c r="C93" s="38" t="s">
        <v>111</v>
      </c>
      <c r="D93" s="42">
        <v>32</v>
      </c>
      <c r="E93" s="38">
        <v>393.6</v>
      </c>
      <c r="F93" s="10">
        <f t="shared" si="1"/>
        <v>12595.2</v>
      </c>
    </row>
    <row r="94" spans="1:6" ht="82.8">
      <c r="A94" s="38" t="s">
        <v>251</v>
      </c>
      <c r="B94" s="38" t="s">
        <v>252</v>
      </c>
      <c r="C94" s="38" t="s">
        <v>100</v>
      </c>
      <c r="D94" s="42">
        <v>14.4</v>
      </c>
      <c r="E94" s="38">
        <v>554.07000000000005</v>
      </c>
      <c r="F94" s="10">
        <f t="shared" si="1"/>
        <v>7978.61</v>
      </c>
    </row>
    <row r="95" spans="1:6" ht="69">
      <c r="A95" s="38" t="s">
        <v>253</v>
      </c>
      <c r="B95" s="38" t="s">
        <v>254</v>
      </c>
      <c r="C95" s="38" t="s">
        <v>92</v>
      </c>
      <c r="D95" s="42">
        <v>32</v>
      </c>
      <c r="E95" s="38">
        <v>583.6</v>
      </c>
      <c r="F95" s="10">
        <f t="shared" si="1"/>
        <v>18675.2</v>
      </c>
    </row>
    <row r="96" spans="1:6" ht="69">
      <c r="A96" s="38" t="s">
        <v>255</v>
      </c>
      <c r="B96" s="38" t="s">
        <v>256</v>
      </c>
      <c r="C96" s="38" t="s">
        <v>92</v>
      </c>
      <c r="D96" s="42">
        <v>90.55</v>
      </c>
      <c r="E96" s="38">
        <v>239.2</v>
      </c>
      <c r="F96" s="10">
        <f t="shared" si="1"/>
        <v>21659.56</v>
      </c>
    </row>
    <row r="97" spans="1:6" ht="55.2">
      <c r="A97" s="38" t="s">
        <v>257</v>
      </c>
      <c r="B97" s="38" t="s">
        <v>258</v>
      </c>
      <c r="C97" s="38" t="s">
        <v>100</v>
      </c>
      <c r="D97" s="42">
        <v>59.65</v>
      </c>
      <c r="E97" s="38">
        <v>79.66</v>
      </c>
      <c r="F97" s="10">
        <f t="shared" si="1"/>
        <v>4751.72</v>
      </c>
    </row>
    <row r="98" spans="1:6" ht="55.2">
      <c r="A98" s="38" t="s">
        <v>259</v>
      </c>
      <c r="B98" s="38" t="s">
        <v>260</v>
      </c>
      <c r="C98" s="38" t="s">
        <v>92</v>
      </c>
      <c r="D98" s="42">
        <v>90.55</v>
      </c>
      <c r="E98" s="38">
        <v>88.23</v>
      </c>
      <c r="F98" s="10">
        <f t="shared" si="1"/>
        <v>7989.23</v>
      </c>
    </row>
    <row r="99" spans="1:6" ht="69">
      <c r="A99" s="38" t="s">
        <v>261</v>
      </c>
      <c r="B99" s="38" t="s">
        <v>262</v>
      </c>
      <c r="C99" s="38" t="s">
        <v>92</v>
      </c>
      <c r="D99" s="42">
        <v>84.3</v>
      </c>
      <c r="E99" s="38">
        <v>333</v>
      </c>
      <c r="F99" s="10">
        <f t="shared" si="1"/>
        <v>28071.9</v>
      </c>
    </row>
    <row r="100" spans="1:6" ht="55.2">
      <c r="A100" s="38" t="s">
        <v>263</v>
      </c>
      <c r="B100" s="38" t="s">
        <v>246</v>
      </c>
      <c r="C100" s="38" t="s">
        <v>92</v>
      </c>
      <c r="D100" s="42">
        <v>84.3</v>
      </c>
      <c r="E100" s="38">
        <v>89.03</v>
      </c>
      <c r="F100" s="10">
        <f t="shared" si="1"/>
        <v>7505.23</v>
      </c>
    </row>
    <row r="101" spans="1:6" ht="96.6">
      <c r="A101" s="38" t="s">
        <v>264</v>
      </c>
      <c r="B101" s="38" t="s">
        <v>265</v>
      </c>
      <c r="C101" s="38" t="s">
        <v>100</v>
      </c>
      <c r="D101" s="42">
        <v>7.5</v>
      </c>
      <c r="E101" s="38">
        <v>499.54</v>
      </c>
      <c r="F101" s="10">
        <f t="shared" si="1"/>
        <v>3746.55</v>
      </c>
    </row>
    <row r="102" spans="1:6" ht="27.6">
      <c r="B102" s="39" t="s">
        <v>266</v>
      </c>
      <c r="C102" s="39"/>
      <c r="D102" s="44"/>
      <c r="E102" s="39"/>
      <c r="F102" s="43">
        <f>SUM(F93:F101)</f>
        <v>112973.2</v>
      </c>
    </row>
    <row r="103" spans="1:6" ht="27.6">
      <c r="B103" s="39" t="s">
        <v>267</v>
      </c>
      <c r="C103" s="39"/>
      <c r="D103" s="44"/>
      <c r="E103" s="39"/>
      <c r="F103" s="10"/>
    </row>
    <row r="104" spans="1:6" ht="55.2">
      <c r="A104" s="38" t="s">
        <v>268</v>
      </c>
      <c r="B104" s="38" t="s">
        <v>269</v>
      </c>
      <c r="C104" s="38" t="s">
        <v>142</v>
      </c>
      <c r="D104" s="42">
        <v>1</v>
      </c>
      <c r="E104" s="38">
        <v>1283.3499999999999</v>
      </c>
      <c r="F104" s="10">
        <f t="shared" si="1"/>
        <v>1283.3499999999999</v>
      </c>
    </row>
    <row r="105" spans="1:6" ht="55.2">
      <c r="A105" s="38" t="s">
        <v>270</v>
      </c>
      <c r="B105" s="38" t="s">
        <v>271</v>
      </c>
      <c r="C105" s="38" t="s">
        <v>142</v>
      </c>
      <c r="D105" s="42">
        <v>1</v>
      </c>
      <c r="E105" s="38">
        <v>1283.3499999999999</v>
      </c>
      <c r="F105" s="10">
        <f t="shared" si="1"/>
        <v>1283.3499999999999</v>
      </c>
    </row>
    <row r="106" spans="1:6" ht="82.8">
      <c r="A106" s="38" t="s">
        <v>272</v>
      </c>
      <c r="B106" s="38" t="s">
        <v>273</v>
      </c>
      <c r="C106" s="38" t="s">
        <v>100</v>
      </c>
      <c r="D106" s="42">
        <v>51.7</v>
      </c>
      <c r="E106" s="38">
        <v>57.74</v>
      </c>
      <c r="F106" s="10">
        <f t="shared" si="1"/>
        <v>2985.16</v>
      </c>
    </row>
    <row r="107" spans="1:6" ht="82.8">
      <c r="A107" s="38" t="s">
        <v>274</v>
      </c>
      <c r="B107" s="38" t="s">
        <v>275</v>
      </c>
      <c r="C107" s="38" t="s">
        <v>100</v>
      </c>
      <c r="D107" s="42">
        <v>49.1</v>
      </c>
      <c r="E107" s="38">
        <v>76.22</v>
      </c>
      <c r="F107" s="10">
        <f t="shared" si="1"/>
        <v>3742.4</v>
      </c>
    </row>
    <row r="108" spans="1:6" ht="69">
      <c r="A108" s="38" t="s">
        <v>276</v>
      </c>
      <c r="B108" s="38" t="s">
        <v>277</v>
      </c>
      <c r="C108" s="38" t="s">
        <v>100</v>
      </c>
      <c r="D108" s="42">
        <v>28</v>
      </c>
      <c r="E108" s="38">
        <v>117.62</v>
      </c>
      <c r="F108" s="10">
        <f t="shared" si="1"/>
        <v>3293.36</v>
      </c>
    </row>
    <row r="109" spans="1:6" ht="55.2">
      <c r="A109" s="38" t="s">
        <v>278</v>
      </c>
      <c r="B109" s="38" t="s">
        <v>279</v>
      </c>
      <c r="C109" s="38" t="s">
        <v>280</v>
      </c>
      <c r="D109" s="42">
        <v>22</v>
      </c>
      <c r="E109" s="38">
        <v>115.13</v>
      </c>
      <c r="F109" s="10">
        <f t="shared" si="1"/>
        <v>2532.86</v>
      </c>
    </row>
    <row r="110" spans="1:6" ht="55.2">
      <c r="A110" s="38" t="s">
        <v>281</v>
      </c>
      <c r="B110" s="38" t="s">
        <v>282</v>
      </c>
      <c r="C110" s="38" t="s">
        <v>280</v>
      </c>
      <c r="D110" s="42">
        <v>19</v>
      </c>
      <c r="E110" s="38">
        <v>116.68</v>
      </c>
      <c r="F110" s="10">
        <f t="shared" si="1"/>
        <v>2216.92</v>
      </c>
    </row>
    <row r="111" spans="1:6" ht="55.2">
      <c r="A111" s="38" t="s">
        <v>283</v>
      </c>
      <c r="B111" s="38" t="s">
        <v>284</v>
      </c>
      <c r="C111" s="38" t="s">
        <v>142</v>
      </c>
      <c r="D111" s="42">
        <v>1</v>
      </c>
      <c r="E111" s="38">
        <v>5063.76</v>
      </c>
      <c r="F111" s="10">
        <f t="shared" si="1"/>
        <v>5063.76</v>
      </c>
    </row>
    <row r="112" spans="1:6" ht="69">
      <c r="A112" s="38" t="s">
        <v>285</v>
      </c>
      <c r="B112" s="38" t="s">
        <v>286</v>
      </c>
      <c r="C112" s="38" t="s">
        <v>142</v>
      </c>
      <c r="D112" s="42">
        <v>1</v>
      </c>
      <c r="E112" s="38">
        <v>5833.4</v>
      </c>
      <c r="F112" s="10">
        <f t="shared" si="1"/>
        <v>5833.4</v>
      </c>
    </row>
    <row r="113" spans="1:6" ht="69">
      <c r="A113" s="38" t="s">
        <v>287</v>
      </c>
      <c r="B113" s="38" t="s">
        <v>288</v>
      </c>
      <c r="C113" s="38" t="s">
        <v>142</v>
      </c>
      <c r="D113" s="42">
        <v>1</v>
      </c>
      <c r="E113" s="38">
        <v>8834.4500000000007</v>
      </c>
      <c r="F113" s="10">
        <f t="shared" si="1"/>
        <v>8834.4500000000007</v>
      </c>
    </row>
    <row r="114" spans="1:6" ht="27.6">
      <c r="B114" s="39" t="s">
        <v>289</v>
      </c>
      <c r="C114" s="39"/>
      <c r="D114" s="44"/>
      <c r="E114" s="39"/>
      <c r="F114" s="43">
        <f>SUM(F104:F113)</f>
        <v>37069.01</v>
      </c>
    </row>
    <row r="115" spans="1:6">
      <c r="B115" s="39" t="s">
        <v>290</v>
      </c>
      <c r="C115" s="39"/>
      <c r="D115" s="44"/>
      <c r="E115" s="39"/>
      <c r="F115" s="10"/>
    </row>
    <row r="116" spans="1:6" ht="82.8">
      <c r="A116" s="38" t="s">
        <v>291</v>
      </c>
      <c r="B116" s="38" t="s">
        <v>292</v>
      </c>
      <c r="C116" s="38" t="s">
        <v>111</v>
      </c>
      <c r="D116" s="42">
        <v>0</v>
      </c>
      <c r="E116" s="38">
        <v>888.33</v>
      </c>
      <c r="F116" s="10">
        <f t="shared" si="1"/>
        <v>0</v>
      </c>
    </row>
    <row r="117" spans="1:6" ht="110.4">
      <c r="A117" s="38" t="s">
        <v>293</v>
      </c>
      <c r="B117" s="38" t="s">
        <v>294</v>
      </c>
      <c r="C117" s="38" t="s">
        <v>111</v>
      </c>
      <c r="D117" s="42">
        <v>1</v>
      </c>
      <c r="E117" s="38">
        <v>1376.29</v>
      </c>
      <c r="F117" s="10">
        <f t="shared" si="1"/>
        <v>1376.29</v>
      </c>
    </row>
    <row r="118" spans="1:6" ht="96.6">
      <c r="A118" s="38" t="s">
        <v>295</v>
      </c>
      <c r="B118" s="38" t="s">
        <v>296</v>
      </c>
      <c r="C118" s="38" t="s">
        <v>111</v>
      </c>
      <c r="D118" s="42">
        <v>1</v>
      </c>
      <c r="E118" s="38">
        <v>2698.58</v>
      </c>
      <c r="F118" s="10">
        <f t="shared" si="1"/>
        <v>2698.58</v>
      </c>
    </row>
    <row r="119" spans="1:6" ht="96.6">
      <c r="A119" s="38" t="s">
        <v>297</v>
      </c>
      <c r="B119" s="38" t="s">
        <v>298</v>
      </c>
      <c r="C119" s="38" t="s">
        <v>100</v>
      </c>
      <c r="D119" s="42">
        <v>400</v>
      </c>
      <c r="E119" s="38">
        <v>17.89</v>
      </c>
      <c r="F119" s="10">
        <f t="shared" si="1"/>
        <v>7156</v>
      </c>
    </row>
    <row r="120" spans="1:6" ht="96.6">
      <c r="A120" s="38" t="s">
        <v>299</v>
      </c>
      <c r="B120" s="38" t="s">
        <v>300</v>
      </c>
      <c r="C120" s="38" t="s">
        <v>100</v>
      </c>
      <c r="D120" s="42">
        <v>84.35</v>
      </c>
      <c r="E120" s="38">
        <v>23.03</v>
      </c>
      <c r="F120" s="10">
        <f t="shared" si="1"/>
        <v>1942.58</v>
      </c>
    </row>
    <row r="121" spans="1:6" ht="96.6">
      <c r="A121" s="38" t="s">
        <v>301</v>
      </c>
      <c r="B121" s="38" t="s">
        <v>302</v>
      </c>
      <c r="C121" s="38" t="s">
        <v>100</v>
      </c>
      <c r="D121" s="42">
        <v>912.35</v>
      </c>
      <c r="E121" s="38">
        <v>15.03</v>
      </c>
      <c r="F121" s="10">
        <f t="shared" si="1"/>
        <v>13712.62</v>
      </c>
    </row>
    <row r="122" spans="1:6" ht="69">
      <c r="A122" s="38" t="s">
        <v>303</v>
      </c>
      <c r="B122" s="38" t="s">
        <v>304</v>
      </c>
      <c r="C122" s="38" t="s">
        <v>100</v>
      </c>
      <c r="D122" s="42">
        <v>345.6</v>
      </c>
      <c r="E122" s="38">
        <v>11.9</v>
      </c>
      <c r="F122" s="10">
        <f t="shared" si="1"/>
        <v>4112.6400000000003</v>
      </c>
    </row>
    <row r="123" spans="1:6" ht="82.8">
      <c r="A123" s="38" t="s">
        <v>305</v>
      </c>
      <c r="B123" s="38" t="s">
        <v>306</v>
      </c>
      <c r="C123" s="38" t="s">
        <v>280</v>
      </c>
      <c r="D123" s="42">
        <v>47</v>
      </c>
      <c r="E123" s="38">
        <v>27.47</v>
      </c>
      <c r="F123" s="10">
        <f t="shared" si="1"/>
        <v>1291.0899999999999</v>
      </c>
    </row>
    <row r="124" spans="1:6" ht="69">
      <c r="A124" s="38" t="s">
        <v>307</v>
      </c>
      <c r="B124" s="38" t="s">
        <v>308</v>
      </c>
      <c r="C124" s="38" t="s">
        <v>280</v>
      </c>
      <c r="D124" s="42">
        <v>7</v>
      </c>
      <c r="E124" s="38">
        <v>123.22</v>
      </c>
      <c r="F124" s="10">
        <f t="shared" si="1"/>
        <v>862.54</v>
      </c>
    </row>
    <row r="125" spans="1:6" ht="69">
      <c r="A125" s="38" t="s">
        <v>309</v>
      </c>
      <c r="B125" s="38" t="s">
        <v>310</v>
      </c>
      <c r="C125" s="38" t="s">
        <v>280</v>
      </c>
      <c r="D125" s="42">
        <v>13</v>
      </c>
      <c r="E125" s="38">
        <v>138.25</v>
      </c>
      <c r="F125" s="10">
        <f t="shared" si="1"/>
        <v>1797.25</v>
      </c>
    </row>
    <row r="126" spans="1:6" ht="82.8">
      <c r="A126" s="38" t="s">
        <v>311</v>
      </c>
      <c r="B126" s="38" t="s">
        <v>312</v>
      </c>
      <c r="C126" s="38" t="s">
        <v>280</v>
      </c>
      <c r="D126" s="42">
        <v>31</v>
      </c>
      <c r="E126" s="38">
        <v>120.76</v>
      </c>
      <c r="F126" s="10">
        <f t="shared" si="1"/>
        <v>3743.56</v>
      </c>
    </row>
    <row r="127" spans="1:6" ht="69">
      <c r="A127" s="38" t="s">
        <v>313</v>
      </c>
      <c r="B127" s="38" t="s">
        <v>314</v>
      </c>
      <c r="C127" s="38" t="s">
        <v>280</v>
      </c>
      <c r="D127" s="42">
        <v>2</v>
      </c>
      <c r="E127" s="38">
        <v>175.64</v>
      </c>
      <c r="F127" s="10">
        <f t="shared" si="1"/>
        <v>351.28</v>
      </c>
    </row>
    <row r="128" spans="1:6" ht="82.8">
      <c r="A128" s="38" t="s">
        <v>315</v>
      </c>
      <c r="B128" s="38" t="s">
        <v>316</v>
      </c>
      <c r="C128" s="38" t="s">
        <v>280</v>
      </c>
      <c r="D128" s="42">
        <v>10</v>
      </c>
      <c r="E128" s="38">
        <v>120.76</v>
      </c>
      <c r="F128" s="10">
        <f t="shared" si="1"/>
        <v>1207.5999999999999</v>
      </c>
    </row>
    <row r="129" spans="1:6" ht="69">
      <c r="A129" s="38" t="s">
        <v>317</v>
      </c>
      <c r="B129" s="38" t="s">
        <v>318</v>
      </c>
      <c r="C129" s="38" t="s">
        <v>280</v>
      </c>
      <c r="D129" s="42">
        <v>3</v>
      </c>
      <c r="E129" s="38">
        <v>120.76</v>
      </c>
      <c r="F129" s="10">
        <f t="shared" si="1"/>
        <v>362.28</v>
      </c>
    </row>
    <row r="130" spans="1:6" ht="82.8">
      <c r="A130" s="38" t="s">
        <v>319</v>
      </c>
      <c r="B130" s="38" t="s">
        <v>320</v>
      </c>
      <c r="C130" s="38" t="s">
        <v>280</v>
      </c>
      <c r="D130" s="42">
        <v>1</v>
      </c>
      <c r="E130" s="38">
        <v>120.76</v>
      </c>
      <c r="F130" s="10">
        <f t="shared" si="1"/>
        <v>120.76</v>
      </c>
    </row>
    <row r="131" spans="1:6" ht="55.2">
      <c r="A131" s="38" t="s">
        <v>321</v>
      </c>
      <c r="B131" s="38" t="s">
        <v>322</v>
      </c>
      <c r="C131" s="38" t="s">
        <v>280</v>
      </c>
      <c r="D131" s="42">
        <v>0</v>
      </c>
      <c r="E131" s="38">
        <v>888.33</v>
      </c>
      <c r="F131" s="10">
        <f t="shared" si="1"/>
        <v>0</v>
      </c>
    </row>
    <row r="132" spans="1:6" ht="27.6">
      <c r="B132" s="39" t="s">
        <v>323</v>
      </c>
      <c r="C132" s="39"/>
      <c r="D132" s="44"/>
      <c r="E132" s="39"/>
      <c r="F132" s="43">
        <f>SUM(F116:F131)</f>
        <v>40735.07</v>
      </c>
    </row>
    <row r="133" spans="1:6">
      <c r="B133" s="39" t="s">
        <v>324</v>
      </c>
      <c r="C133" s="39"/>
      <c r="D133" s="44"/>
      <c r="E133" s="39"/>
      <c r="F133" s="10"/>
    </row>
    <row r="134" spans="1:6" ht="82.8">
      <c r="A134" s="38" t="s">
        <v>325</v>
      </c>
      <c r="B134" s="38" t="s">
        <v>326</v>
      </c>
      <c r="C134" s="38" t="s">
        <v>100</v>
      </c>
      <c r="D134" s="42">
        <v>34.549999999999997</v>
      </c>
      <c r="E134" s="38">
        <v>163.41</v>
      </c>
      <c r="F134" s="10">
        <f t="shared" si="1"/>
        <v>5645.82</v>
      </c>
    </row>
    <row r="135" spans="1:6" ht="55.2">
      <c r="A135" s="38" t="s">
        <v>327</v>
      </c>
      <c r="B135" s="38" t="s">
        <v>328</v>
      </c>
      <c r="C135" s="38" t="s">
        <v>280</v>
      </c>
      <c r="D135" s="42">
        <v>4</v>
      </c>
      <c r="E135" s="38">
        <v>299.39</v>
      </c>
      <c r="F135" s="10">
        <f t="shared" si="1"/>
        <v>1197.56</v>
      </c>
    </row>
    <row r="136" spans="1:6" ht="69">
      <c r="A136" s="38" t="s">
        <v>329</v>
      </c>
      <c r="B136" s="38" t="s">
        <v>330</v>
      </c>
      <c r="C136" s="38" t="s">
        <v>111</v>
      </c>
      <c r="D136" s="42">
        <v>1</v>
      </c>
      <c r="E136" s="38">
        <v>14640</v>
      </c>
      <c r="F136" s="10">
        <f t="shared" si="1"/>
        <v>14640</v>
      </c>
    </row>
    <row r="137" spans="1:6" ht="69">
      <c r="A137" s="38" t="s">
        <v>331</v>
      </c>
      <c r="B137" s="38" t="s">
        <v>332</v>
      </c>
      <c r="C137" s="38" t="s">
        <v>111</v>
      </c>
      <c r="D137" s="42">
        <v>1</v>
      </c>
      <c r="E137" s="38">
        <v>11832.15</v>
      </c>
      <c r="F137" s="10">
        <f t="shared" si="1"/>
        <v>11832.15</v>
      </c>
    </row>
    <row r="138" spans="1:6">
      <c r="B138" s="39" t="s">
        <v>333</v>
      </c>
      <c r="C138" s="39"/>
      <c r="D138" s="44"/>
      <c r="E138" s="39"/>
      <c r="F138" s="43">
        <f>SUM(F134:F137)</f>
        <v>33315.53</v>
      </c>
    </row>
    <row r="139" spans="1:6">
      <c r="B139" s="39" t="s">
        <v>334</v>
      </c>
      <c r="C139" s="39"/>
      <c r="D139" s="44"/>
      <c r="E139" s="39"/>
      <c r="F139" s="10"/>
    </row>
    <row r="140" spans="1:6" ht="69">
      <c r="A140" s="38" t="s">
        <v>335</v>
      </c>
      <c r="B140" s="38" t="s">
        <v>336</v>
      </c>
      <c r="C140" s="38" t="s">
        <v>92</v>
      </c>
      <c r="D140" s="42">
        <v>236.3</v>
      </c>
      <c r="E140" s="38">
        <v>108.92</v>
      </c>
      <c r="F140" s="10">
        <f t="shared" ref="F140:F161" si="2">D140*E140</f>
        <v>25737.8</v>
      </c>
    </row>
    <row r="141" spans="1:6" ht="69">
      <c r="A141" s="38" t="s">
        <v>337</v>
      </c>
      <c r="B141" s="38" t="s">
        <v>338</v>
      </c>
      <c r="C141" s="38" t="s">
        <v>92</v>
      </c>
      <c r="D141" s="42">
        <v>102</v>
      </c>
      <c r="E141" s="38">
        <v>240.56</v>
      </c>
      <c r="F141" s="10">
        <f t="shared" si="2"/>
        <v>24537.119999999999</v>
      </c>
    </row>
    <row r="142" spans="1:6" ht="69">
      <c r="A142" s="38" t="s">
        <v>339</v>
      </c>
      <c r="B142" s="38" t="s">
        <v>340</v>
      </c>
      <c r="C142" s="38" t="s">
        <v>92</v>
      </c>
      <c r="D142" s="42">
        <v>45.95</v>
      </c>
      <c r="E142" s="38">
        <v>238</v>
      </c>
      <c r="F142" s="10">
        <f t="shared" si="2"/>
        <v>10936.1</v>
      </c>
    </row>
    <row r="143" spans="1:6" ht="82.8">
      <c r="A143" s="38" t="s">
        <v>341</v>
      </c>
      <c r="B143" s="38" t="s">
        <v>342</v>
      </c>
      <c r="C143" s="38" t="s">
        <v>100</v>
      </c>
      <c r="D143" s="42">
        <v>69.2</v>
      </c>
      <c r="E143" s="38">
        <v>262.85000000000002</v>
      </c>
      <c r="F143" s="10">
        <f t="shared" si="2"/>
        <v>18189.22</v>
      </c>
    </row>
    <row r="144" spans="1:6" ht="69">
      <c r="A144" s="38" t="s">
        <v>343</v>
      </c>
      <c r="B144" s="38" t="s">
        <v>344</v>
      </c>
      <c r="C144" s="38" t="s">
        <v>100</v>
      </c>
      <c r="D144" s="42">
        <v>65.2</v>
      </c>
      <c r="E144" s="38">
        <v>147.84</v>
      </c>
      <c r="F144" s="10">
        <f t="shared" si="2"/>
        <v>9639.17</v>
      </c>
    </row>
    <row r="145" spans="1:6" ht="55.2">
      <c r="A145" s="38" t="s">
        <v>345</v>
      </c>
      <c r="B145" s="38" t="s">
        <v>346</v>
      </c>
      <c r="C145" s="38" t="s">
        <v>280</v>
      </c>
      <c r="D145" s="42">
        <v>35</v>
      </c>
      <c r="E145" s="38">
        <v>167.91</v>
      </c>
      <c r="F145" s="10">
        <f t="shared" si="2"/>
        <v>5876.85</v>
      </c>
    </row>
    <row r="146" spans="1:6" ht="55.2">
      <c r="A146" s="38" t="s">
        <v>347</v>
      </c>
      <c r="B146" s="38" t="s">
        <v>348</v>
      </c>
      <c r="C146" s="38" t="s">
        <v>100</v>
      </c>
      <c r="D146" s="42">
        <v>20.65</v>
      </c>
      <c r="E146" s="38">
        <v>291.74</v>
      </c>
      <c r="F146" s="10">
        <f t="shared" si="2"/>
        <v>6024.43</v>
      </c>
    </row>
    <row r="147" spans="1:6" ht="55.2">
      <c r="A147" s="38" t="s">
        <v>349</v>
      </c>
      <c r="B147" s="38" t="s">
        <v>350</v>
      </c>
      <c r="C147" s="38" t="s">
        <v>92</v>
      </c>
      <c r="D147" s="42">
        <v>455.42</v>
      </c>
      <c r="E147" s="38">
        <v>161.75</v>
      </c>
      <c r="F147" s="10">
        <f t="shared" si="2"/>
        <v>73664.19</v>
      </c>
    </row>
    <row r="148" spans="1:6" ht="55.2">
      <c r="A148" s="38" t="s">
        <v>351</v>
      </c>
      <c r="B148" s="38" t="s">
        <v>352</v>
      </c>
      <c r="C148" s="38" t="s">
        <v>92</v>
      </c>
      <c r="D148" s="42">
        <v>154.86000000000001</v>
      </c>
      <c r="E148" s="38">
        <v>199.46</v>
      </c>
      <c r="F148" s="10">
        <f t="shared" si="2"/>
        <v>30888.38</v>
      </c>
    </row>
    <row r="149" spans="1:6" ht="55.2">
      <c r="A149" s="38" t="s">
        <v>353</v>
      </c>
      <c r="B149" s="38" t="s">
        <v>354</v>
      </c>
      <c r="C149" s="38" t="s">
        <v>100</v>
      </c>
      <c r="D149" s="42">
        <v>92.4</v>
      </c>
      <c r="E149" s="38">
        <v>100.8</v>
      </c>
      <c r="F149" s="10">
        <f t="shared" si="2"/>
        <v>9313.92</v>
      </c>
    </row>
    <row r="150" spans="1:6" ht="41.4">
      <c r="A150" s="38" t="s">
        <v>355</v>
      </c>
      <c r="B150" s="38" t="s">
        <v>356</v>
      </c>
      <c r="C150" s="38" t="s">
        <v>100</v>
      </c>
      <c r="D150" s="42">
        <v>218.4</v>
      </c>
      <c r="E150" s="38">
        <v>39.090000000000003</v>
      </c>
      <c r="F150" s="10">
        <f t="shared" si="2"/>
        <v>8537.26</v>
      </c>
    </row>
    <row r="151" spans="1:6" ht="41.4">
      <c r="A151" s="38" t="s">
        <v>357</v>
      </c>
      <c r="B151" s="38" t="s">
        <v>358</v>
      </c>
      <c r="C151" s="38" t="s">
        <v>280</v>
      </c>
      <c r="D151" s="42">
        <v>148</v>
      </c>
      <c r="E151" s="38">
        <v>40.56</v>
      </c>
      <c r="F151" s="10">
        <f t="shared" si="2"/>
        <v>6002.88</v>
      </c>
    </row>
    <row r="152" spans="1:6" ht="69">
      <c r="A152" s="38" t="s">
        <v>359</v>
      </c>
      <c r="B152" s="38" t="s">
        <v>360</v>
      </c>
      <c r="C152" s="38" t="s">
        <v>92</v>
      </c>
      <c r="D152" s="42">
        <v>11.8</v>
      </c>
      <c r="E152" s="38">
        <v>286.89</v>
      </c>
      <c r="F152" s="10">
        <f t="shared" si="2"/>
        <v>3385.3</v>
      </c>
    </row>
    <row r="153" spans="1:6">
      <c r="B153" s="39" t="s">
        <v>361</v>
      </c>
      <c r="C153" s="39"/>
      <c r="D153" s="44"/>
      <c r="E153" s="39"/>
      <c r="F153" s="43">
        <f>SUM(F140:F152)</f>
        <v>232732.62</v>
      </c>
    </row>
    <row r="154" spans="1:6">
      <c r="B154" s="6" t="s">
        <v>362</v>
      </c>
    </row>
    <row r="155" spans="1:6" s="38" customFormat="1" ht="55.2">
      <c r="A155" s="38" t="s">
        <v>363</v>
      </c>
      <c r="B155" s="38" t="s">
        <v>364</v>
      </c>
      <c r="C155" s="38" t="s">
        <v>100</v>
      </c>
      <c r="D155" s="42">
        <v>0.5</v>
      </c>
      <c r="E155" s="38">
        <v>886.68</v>
      </c>
      <c r="F155" s="38">
        <f t="shared" si="2"/>
        <v>443.34</v>
      </c>
    </row>
    <row r="156" spans="1:6" s="38" customFormat="1" ht="55.2">
      <c r="A156" s="38" t="s">
        <v>365</v>
      </c>
      <c r="B156" s="38" t="s">
        <v>366</v>
      </c>
      <c r="C156" s="38" t="s">
        <v>100</v>
      </c>
      <c r="D156" s="42">
        <v>0.5</v>
      </c>
      <c r="E156" s="38">
        <v>895.97</v>
      </c>
      <c r="F156" s="38">
        <f t="shared" si="2"/>
        <v>447.99</v>
      </c>
    </row>
    <row r="157" spans="1:6" s="38" customFormat="1" ht="69">
      <c r="A157" s="38" t="s">
        <v>367</v>
      </c>
      <c r="B157" s="38" t="s">
        <v>368</v>
      </c>
      <c r="C157" s="38" t="s">
        <v>100</v>
      </c>
      <c r="D157" s="42">
        <v>28.6</v>
      </c>
      <c r="E157" s="38">
        <v>190.87</v>
      </c>
      <c r="F157" s="38">
        <f t="shared" si="2"/>
        <v>5458.88</v>
      </c>
    </row>
    <row r="158" spans="1:6" s="38" customFormat="1" ht="69">
      <c r="A158" s="38" t="s">
        <v>369</v>
      </c>
      <c r="B158" s="38" t="s">
        <v>370</v>
      </c>
      <c r="C158" s="38" t="s">
        <v>92</v>
      </c>
      <c r="D158" s="42">
        <v>0.35</v>
      </c>
      <c r="E158" s="38">
        <v>2485.7199999999998</v>
      </c>
      <c r="F158" s="38">
        <f t="shared" si="2"/>
        <v>870</v>
      </c>
    </row>
    <row r="159" spans="1:6" s="38" customFormat="1" ht="110.4">
      <c r="A159" s="38" t="s">
        <v>371</v>
      </c>
      <c r="B159" s="38" t="s">
        <v>372</v>
      </c>
      <c r="C159" s="38" t="s">
        <v>111</v>
      </c>
      <c r="D159" s="42">
        <v>1</v>
      </c>
      <c r="E159" s="38">
        <v>1416.32</v>
      </c>
      <c r="F159" s="38">
        <f t="shared" si="2"/>
        <v>1416.32</v>
      </c>
    </row>
    <row r="160" spans="1:6" s="38" customFormat="1" ht="55.2">
      <c r="A160" s="38" t="s">
        <v>373</v>
      </c>
      <c r="B160" s="38" t="s">
        <v>374</v>
      </c>
      <c r="C160" s="38" t="s">
        <v>92</v>
      </c>
      <c r="D160" s="42">
        <v>3.31</v>
      </c>
      <c r="E160" s="38">
        <v>398.49</v>
      </c>
      <c r="F160" s="38">
        <f t="shared" si="2"/>
        <v>1319</v>
      </c>
    </row>
    <row r="161" spans="1:6" s="38" customFormat="1" ht="82.8">
      <c r="A161" s="38" t="s">
        <v>375</v>
      </c>
      <c r="B161" s="38" t="s">
        <v>376</v>
      </c>
      <c r="C161" s="38" t="s">
        <v>100</v>
      </c>
      <c r="D161" s="42">
        <v>7.45</v>
      </c>
      <c r="E161" s="38">
        <v>577.29</v>
      </c>
      <c r="F161" s="38">
        <f t="shared" si="2"/>
        <v>4300.8100000000004</v>
      </c>
    </row>
    <row r="162" spans="1:6" s="38" customFormat="1">
      <c r="B162" s="39" t="s">
        <v>377</v>
      </c>
      <c r="D162" s="42"/>
      <c r="F162" s="39">
        <f>SUM(F155:F161)</f>
        <v>14256.34</v>
      </c>
    </row>
    <row r="163" spans="1:6" s="38" customFormat="1">
      <c r="B163" s="39" t="s">
        <v>378</v>
      </c>
      <c r="D163" s="42"/>
    </row>
    <row r="164" spans="1:6" s="38" customFormat="1" ht="55.2">
      <c r="A164" s="38" t="s">
        <v>379</v>
      </c>
      <c r="B164" s="38" t="s">
        <v>380</v>
      </c>
      <c r="C164" s="38" t="s">
        <v>92</v>
      </c>
      <c r="D164" s="42">
        <v>689.48</v>
      </c>
      <c r="E164" s="38">
        <v>77.08</v>
      </c>
      <c r="F164" s="38">
        <f t="shared" ref="F164:F168" si="3">D164*E164</f>
        <v>53145.120000000003</v>
      </c>
    </row>
    <row r="165" spans="1:6" s="38" customFormat="1" ht="41.4">
      <c r="A165" s="38" t="s">
        <v>381</v>
      </c>
      <c r="B165" s="38" t="s">
        <v>382</v>
      </c>
      <c r="C165" s="38" t="s">
        <v>92</v>
      </c>
      <c r="D165" s="42">
        <v>0</v>
      </c>
      <c r="E165" s="38">
        <v>866.67</v>
      </c>
      <c r="F165" s="38">
        <f t="shared" si="3"/>
        <v>0</v>
      </c>
    </row>
    <row r="166" spans="1:6" s="38" customFormat="1" ht="41.4">
      <c r="A166" s="38" t="s">
        <v>383</v>
      </c>
      <c r="B166" s="38" t="s">
        <v>384</v>
      </c>
      <c r="C166" s="38" t="s">
        <v>92</v>
      </c>
      <c r="D166" s="42">
        <v>60.12</v>
      </c>
      <c r="E166" s="38">
        <v>101.48</v>
      </c>
      <c r="F166" s="38">
        <f t="shared" si="3"/>
        <v>6100.98</v>
      </c>
    </row>
    <row r="167" spans="1:6" s="38" customFormat="1" ht="41.4">
      <c r="A167" s="38" t="s">
        <v>385</v>
      </c>
      <c r="B167" s="38" t="s">
        <v>386</v>
      </c>
      <c r="C167" s="38" t="s">
        <v>142</v>
      </c>
      <c r="D167" s="42">
        <v>1</v>
      </c>
      <c r="E167" s="38">
        <v>2946.67</v>
      </c>
      <c r="F167" s="38">
        <f t="shared" si="3"/>
        <v>2946.67</v>
      </c>
    </row>
    <row r="168" spans="1:6" s="38" customFormat="1" ht="55.2">
      <c r="A168" s="38" t="s">
        <v>387</v>
      </c>
      <c r="B168" s="38" t="s">
        <v>388</v>
      </c>
      <c r="C168" s="38" t="s">
        <v>111</v>
      </c>
      <c r="D168" s="42">
        <v>0</v>
      </c>
      <c r="E168" s="38">
        <v>866.67</v>
      </c>
      <c r="F168" s="38">
        <f t="shared" si="3"/>
        <v>0</v>
      </c>
    </row>
    <row r="169" spans="1:6" s="38" customFormat="1">
      <c r="B169" s="39" t="s">
        <v>389</v>
      </c>
      <c r="D169" s="42"/>
      <c r="F169" s="39">
        <f>SUM(F164:F168)</f>
        <v>62192.77</v>
      </c>
    </row>
    <row r="170" spans="1:6">
      <c r="B170" s="6" t="s">
        <v>390</v>
      </c>
    </row>
    <row r="171" spans="1:6" s="38" customFormat="1" ht="69">
      <c r="A171" s="38" t="s">
        <v>4</v>
      </c>
      <c r="B171" s="38" t="s">
        <v>391</v>
      </c>
      <c r="C171" s="38" t="s">
        <v>111</v>
      </c>
      <c r="D171" s="42">
        <v>3</v>
      </c>
      <c r="E171" s="38">
        <v>3096.31</v>
      </c>
      <c r="F171" s="38">
        <f t="shared" ref="F171:F201" si="4">D171*E171</f>
        <v>9288.93</v>
      </c>
    </row>
    <row r="172" spans="1:6" s="38" customFormat="1" ht="69">
      <c r="A172" s="38" t="s">
        <v>19</v>
      </c>
      <c r="B172" s="38" t="s">
        <v>392</v>
      </c>
      <c r="C172" s="38" t="s">
        <v>111</v>
      </c>
      <c r="D172" s="42">
        <v>3</v>
      </c>
      <c r="E172" s="38">
        <v>296.11</v>
      </c>
      <c r="F172" s="38">
        <f t="shared" si="4"/>
        <v>888.33</v>
      </c>
    </row>
    <row r="173" spans="1:6" s="38" customFormat="1" ht="110.4">
      <c r="A173" s="38" t="s">
        <v>34</v>
      </c>
      <c r="B173" s="38" t="s">
        <v>393</v>
      </c>
      <c r="C173" s="38" t="s">
        <v>111</v>
      </c>
      <c r="D173" s="42">
        <v>3</v>
      </c>
      <c r="E173" s="38">
        <v>7171.81</v>
      </c>
      <c r="F173" s="38">
        <f t="shared" si="4"/>
        <v>21515.43</v>
      </c>
    </row>
    <row r="174" spans="1:6" s="38" customFormat="1" ht="96.6">
      <c r="A174" s="38" t="s">
        <v>52</v>
      </c>
      <c r="B174" s="38" t="s">
        <v>394</v>
      </c>
      <c r="C174" s="38" t="s">
        <v>111</v>
      </c>
      <c r="D174" s="42">
        <v>1</v>
      </c>
      <c r="E174" s="38">
        <v>8208.7000000000007</v>
      </c>
      <c r="F174" s="38">
        <f t="shared" si="4"/>
        <v>8208.7000000000007</v>
      </c>
    </row>
    <row r="175" spans="1:6" s="38" customFormat="1" ht="55.2">
      <c r="A175" s="38" t="s">
        <v>56</v>
      </c>
      <c r="B175" s="38" t="s">
        <v>395</v>
      </c>
      <c r="C175" s="38" t="s">
        <v>111</v>
      </c>
      <c r="D175" s="42">
        <v>5</v>
      </c>
      <c r="E175" s="38">
        <v>170.73</v>
      </c>
      <c r="F175" s="38">
        <f t="shared" si="4"/>
        <v>853.65</v>
      </c>
    </row>
    <row r="176" spans="1:6" s="38" customFormat="1" ht="55.2">
      <c r="A176" s="38" t="s">
        <v>59</v>
      </c>
      <c r="B176" s="38" t="s">
        <v>396</v>
      </c>
      <c r="C176" s="38" t="s">
        <v>111</v>
      </c>
      <c r="D176" s="42">
        <v>1</v>
      </c>
      <c r="E176" s="38">
        <v>1484.17</v>
      </c>
      <c r="F176" s="38">
        <f t="shared" si="4"/>
        <v>1484.17</v>
      </c>
    </row>
    <row r="177" spans="1:6" s="38" customFormat="1" ht="55.2">
      <c r="A177" s="38" t="s">
        <v>61</v>
      </c>
      <c r="B177" s="38" t="s">
        <v>397</v>
      </c>
      <c r="C177" s="38" t="s">
        <v>111</v>
      </c>
      <c r="D177" s="42">
        <v>3</v>
      </c>
      <c r="E177" s="38">
        <v>1110.74</v>
      </c>
      <c r="F177" s="38">
        <f t="shared" si="4"/>
        <v>3332.22</v>
      </c>
    </row>
    <row r="178" spans="1:6" s="38" customFormat="1" ht="41.4">
      <c r="A178" s="38" t="s">
        <v>71</v>
      </c>
      <c r="B178" s="38" t="s">
        <v>398</v>
      </c>
      <c r="C178" s="38" t="s">
        <v>111</v>
      </c>
      <c r="D178" s="42">
        <v>2</v>
      </c>
      <c r="E178" s="38">
        <v>1729.54</v>
      </c>
      <c r="F178" s="38">
        <f t="shared" si="4"/>
        <v>3459.08</v>
      </c>
    </row>
    <row r="179" spans="1:6" s="38" customFormat="1" ht="41.4">
      <c r="A179" s="38" t="s">
        <v>75</v>
      </c>
      <c r="B179" s="38" t="s">
        <v>399</v>
      </c>
      <c r="C179" s="38" t="s">
        <v>111</v>
      </c>
      <c r="D179" s="42">
        <v>2</v>
      </c>
      <c r="E179" s="38">
        <v>2079.5700000000002</v>
      </c>
      <c r="F179" s="38">
        <f t="shared" si="4"/>
        <v>4159.1400000000003</v>
      </c>
    </row>
    <row r="180" spans="1:6" s="38" customFormat="1" ht="41.4">
      <c r="A180" s="38" t="s">
        <v>77</v>
      </c>
      <c r="B180" s="38" t="s">
        <v>400</v>
      </c>
      <c r="C180" s="38" t="s">
        <v>111</v>
      </c>
      <c r="D180" s="42">
        <v>2</v>
      </c>
      <c r="E180" s="38">
        <v>1151.04</v>
      </c>
      <c r="F180" s="38">
        <f t="shared" si="4"/>
        <v>2302.08</v>
      </c>
    </row>
    <row r="181" spans="1:6" s="38" customFormat="1" ht="41.4">
      <c r="A181" s="38" t="s">
        <v>79</v>
      </c>
      <c r="B181" s="38" t="s">
        <v>401</v>
      </c>
      <c r="C181" s="38" t="s">
        <v>111</v>
      </c>
      <c r="D181" s="42">
        <v>3</v>
      </c>
      <c r="E181" s="38">
        <v>501.04</v>
      </c>
      <c r="F181" s="38">
        <f t="shared" si="4"/>
        <v>1503.12</v>
      </c>
    </row>
    <row r="182" spans="1:6" s="38" customFormat="1" ht="55.2">
      <c r="A182" s="38" t="s">
        <v>402</v>
      </c>
      <c r="B182" s="38" t="s">
        <v>403</v>
      </c>
      <c r="C182" s="38" t="s">
        <v>142</v>
      </c>
      <c r="D182" s="42">
        <v>1</v>
      </c>
      <c r="E182" s="38">
        <v>1642.13</v>
      </c>
      <c r="F182" s="38">
        <f t="shared" si="4"/>
        <v>1642.13</v>
      </c>
    </row>
    <row r="183" spans="1:6" s="38" customFormat="1" ht="55.2">
      <c r="A183" s="38" t="s">
        <v>85</v>
      </c>
      <c r="B183" s="38" t="s">
        <v>404</v>
      </c>
      <c r="C183" s="38" t="s">
        <v>111</v>
      </c>
      <c r="D183" s="42">
        <v>3</v>
      </c>
      <c r="E183" s="38">
        <v>392.08</v>
      </c>
      <c r="F183" s="38">
        <f t="shared" si="4"/>
        <v>1176.24</v>
      </c>
    </row>
    <row r="184" spans="1:6" s="38" customFormat="1" ht="69">
      <c r="A184" s="38" t="s">
        <v>405</v>
      </c>
      <c r="B184" s="38" t="s">
        <v>406</v>
      </c>
      <c r="C184" s="38" t="s">
        <v>111</v>
      </c>
      <c r="D184" s="42">
        <v>5</v>
      </c>
      <c r="E184" s="38">
        <v>215.7</v>
      </c>
      <c r="F184" s="38">
        <f t="shared" si="4"/>
        <v>1078.5</v>
      </c>
    </row>
    <row r="185" spans="1:6" s="38" customFormat="1" ht="55.2">
      <c r="A185" s="38" t="s">
        <v>407</v>
      </c>
      <c r="B185" s="38" t="s">
        <v>408</v>
      </c>
      <c r="C185" s="38" t="s">
        <v>111</v>
      </c>
      <c r="D185" s="42">
        <v>1</v>
      </c>
      <c r="E185" s="38">
        <v>2262.87</v>
      </c>
      <c r="F185" s="38">
        <f t="shared" si="4"/>
        <v>2262.87</v>
      </c>
    </row>
    <row r="186" spans="1:6" s="38" customFormat="1" ht="55.2">
      <c r="A186" s="38" t="s">
        <v>409</v>
      </c>
      <c r="B186" s="38" t="s">
        <v>410</v>
      </c>
      <c r="C186" s="38" t="s">
        <v>111</v>
      </c>
      <c r="D186" s="42">
        <v>1</v>
      </c>
      <c r="E186" s="38">
        <v>1938.31</v>
      </c>
      <c r="F186" s="38">
        <f t="shared" si="4"/>
        <v>1938.31</v>
      </c>
    </row>
    <row r="187" spans="1:6">
      <c r="B187" s="6" t="s">
        <v>411</v>
      </c>
      <c r="F187" s="39">
        <f>SUM(F171:F186)</f>
        <v>65092.9</v>
      </c>
    </row>
    <row r="188" spans="1:6">
      <c r="B188" s="6" t="s">
        <v>412</v>
      </c>
    </row>
    <row r="189" spans="1:6" s="38" customFormat="1" ht="69">
      <c r="A189" s="38" t="s">
        <v>413</v>
      </c>
      <c r="B189" s="38" t="s">
        <v>414</v>
      </c>
      <c r="C189" s="38" t="s">
        <v>92</v>
      </c>
      <c r="D189" s="42">
        <v>131.75</v>
      </c>
      <c r="E189" s="38">
        <v>913.38</v>
      </c>
      <c r="F189" s="38">
        <f t="shared" si="4"/>
        <v>120337.82</v>
      </c>
    </row>
    <row r="190" spans="1:6" s="38" customFormat="1" ht="69">
      <c r="A190" s="38" t="s">
        <v>415</v>
      </c>
      <c r="B190" s="38" t="s">
        <v>416</v>
      </c>
      <c r="C190" s="38" t="s">
        <v>92</v>
      </c>
      <c r="D190" s="42">
        <v>8.5</v>
      </c>
      <c r="E190" s="38">
        <v>809.67</v>
      </c>
      <c r="F190" s="38">
        <f t="shared" si="4"/>
        <v>6882.2</v>
      </c>
    </row>
    <row r="191" spans="1:6" s="38" customFormat="1" ht="69">
      <c r="A191" s="38" t="s">
        <v>417</v>
      </c>
      <c r="B191" s="38" t="s">
        <v>418</v>
      </c>
      <c r="C191" s="38" t="s">
        <v>92</v>
      </c>
      <c r="D191" s="42">
        <v>8.42</v>
      </c>
      <c r="E191" s="38">
        <v>989.88</v>
      </c>
      <c r="F191" s="38">
        <f t="shared" si="4"/>
        <v>8334.7900000000009</v>
      </c>
    </row>
    <row r="192" spans="1:6" s="38" customFormat="1" ht="69">
      <c r="A192" s="38" t="s">
        <v>419</v>
      </c>
      <c r="B192" s="38" t="s">
        <v>420</v>
      </c>
      <c r="C192" s="38" t="s">
        <v>92</v>
      </c>
      <c r="D192" s="42">
        <v>3.31</v>
      </c>
      <c r="E192" s="38">
        <v>902.95</v>
      </c>
      <c r="F192" s="38">
        <f t="shared" si="4"/>
        <v>2988.76</v>
      </c>
    </row>
    <row r="193" spans="1:6" s="38" customFormat="1" ht="69">
      <c r="A193" s="38" t="s">
        <v>421</v>
      </c>
      <c r="B193" s="38" t="s">
        <v>422</v>
      </c>
      <c r="C193" s="38" t="s">
        <v>92</v>
      </c>
      <c r="D193" s="42">
        <v>7.74</v>
      </c>
      <c r="E193" s="38">
        <v>4058.2</v>
      </c>
      <c r="F193" s="38">
        <f t="shared" si="4"/>
        <v>31410.47</v>
      </c>
    </row>
    <row r="194" spans="1:6" s="38" customFormat="1" ht="82.8">
      <c r="A194" s="38" t="s">
        <v>423</v>
      </c>
      <c r="B194" s="38" t="s">
        <v>424</v>
      </c>
      <c r="C194" s="38" t="s">
        <v>92</v>
      </c>
      <c r="D194" s="42">
        <v>4.95</v>
      </c>
      <c r="E194" s="38">
        <v>840.75</v>
      </c>
      <c r="F194" s="38">
        <f t="shared" si="4"/>
        <v>4161.71</v>
      </c>
    </row>
    <row r="195" spans="1:6" s="38" customFormat="1" ht="69">
      <c r="A195" s="38" t="s">
        <v>425</v>
      </c>
      <c r="B195" s="38" t="s">
        <v>426</v>
      </c>
      <c r="C195" s="38" t="s">
        <v>92</v>
      </c>
      <c r="D195" s="42">
        <v>1.54</v>
      </c>
      <c r="E195" s="38">
        <v>1133.3499999999999</v>
      </c>
      <c r="F195" s="38">
        <f t="shared" si="4"/>
        <v>1745.36</v>
      </c>
    </row>
    <row r="196" spans="1:6" s="38" customFormat="1" ht="82.8">
      <c r="A196" s="38" t="s">
        <v>427</v>
      </c>
      <c r="B196" s="38" t="s">
        <v>428</v>
      </c>
      <c r="C196" s="38" t="s">
        <v>92</v>
      </c>
      <c r="D196" s="42">
        <v>1.66</v>
      </c>
      <c r="E196" s="38">
        <v>1064.79</v>
      </c>
      <c r="F196" s="38">
        <f t="shared" si="4"/>
        <v>1767.55</v>
      </c>
    </row>
    <row r="197" spans="1:6" s="38" customFormat="1" ht="69">
      <c r="A197" s="38" t="s">
        <v>429</v>
      </c>
      <c r="B197" s="38" t="s">
        <v>430</v>
      </c>
      <c r="C197" s="38" t="s">
        <v>92</v>
      </c>
      <c r="D197" s="42">
        <v>61.3</v>
      </c>
      <c r="E197" s="38">
        <v>590.72</v>
      </c>
      <c r="F197" s="38">
        <f t="shared" si="4"/>
        <v>36211.14</v>
      </c>
    </row>
    <row r="198" spans="1:6" s="38" customFormat="1" ht="69">
      <c r="A198" s="38" t="s">
        <v>431</v>
      </c>
      <c r="B198" s="38" t="s">
        <v>432</v>
      </c>
      <c r="C198" s="38" t="s">
        <v>100</v>
      </c>
      <c r="D198" s="42">
        <v>21.9</v>
      </c>
      <c r="E198" s="38">
        <v>835.39</v>
      </c>
      <c r="F198" s="38">
        <f t="shared" si="4"/>
        <v>18295.04</v>
      </c>
    </row>
    <row r="199" spans="1:6" s="38" customFormat="1" ht="69">
      <c r="A199" s="38" t="s">
        <v>433</v>
      </c>
      <c r="B199" s="38" t="s">
        <v>434</v>
      </c>
      <c r="C199" s="38" t="s">
        <v>111</v>
      </c>
      <c r="D199" s="42">
        <v>0</v>
      </c>
      <c r="E199" s="38">
        <v>45.5</v>
      </c>
      <c r="F199" s="38">
        <f t="shared" si="4"/>
        <v>0</v>
      </c>
    </row>
    <row r="200" spans="1:6" s="38" customFormat="1" ht="69">
      <c r="A200" s="38" t="s">
        <v>435</v>
      </c>
      <c r="B200" s="38" t="s">
        <v>436</v>
      </c>
      <c r="C200" s="38" t="s">
        <v>100</v>
      </c>
      <c r="D200" s="42">
        <v>0</v>
      </c>
      <c r="E200" s="38">
        <v>18.2</v>
      </c>
      <c r="F200" s="38">
        <f t="shared" si="4"/>
        <v>0</v>
      </c>
    </row>
    <row r="201" spans="1:6" s="38" customFormat="1" ht="41.4">
      <c r="A201" s="38" t="s">
        <v>437</v>
      </c>
      <c r="B201" s="38" t="s">
        <v>438</v>
      </c>
      <c r="C201" s="38" t="s">
        <v>92</v>
      </c>
      <c r="D201" s="42">
        <v>3</v>
      </c>
      <c r="E201" s="38">
        <v>224.33</v>
      </c>
      <c r="F201" s="38">
        <f t="shared" si="4"/>
        <v>672.99</v>
      </c>
    </row>
    <row r="202" spans="1:6">
      <c r="B202" s="6" t="s">
        <v>439</v>
      </c>
      <c r="F202" s="6">
        <f>SUM(F189:F201)</f>
        <v>232807.83</v>
      </c>
    </row>
    <row r="203" spans="1:6">
      <c r="B203" s="6" t="s">
        <v>440</v>
      </c>
    </row>
    <row r="204" spans="1:6" ht="55.2">
      <c r="A204" s="38" t="s">
        <v>441</v>
      </c>
      <c r="B204" s="38" t="s">
        <v>442</v>
      </c>
      <c r="C204" s="38" t="s">
        <v>111</v>
      </c>
      <c r="D204" s="42">
        <v>1</v>
      </c>
      <c r="E204" s="38">
        <v>14193.4</v>
      </c>
      <c r="F204" s="38">
        <f t="shared" ref="F204:F229" si="5">D204*E204</f>
        <v>14193.4</v>
      </c>
    </row>
    <row r="205" spans="1:6" ht="69">
      <c r="A205" s="38" t="s">
        <v>443</v>
      </c>
      <c r="B205" s="38" t="s">
        <v>444</v>
      </c>
      <c r="C205" s="38" t="s">
        <v>111</v>
      </c>
      <c r="D205" s="42">
        <v>1</v>
      </c>
      <c r="E205" s="38">
        <v>4520.67</v>
      </c>
      <c r="F205" s="38">
        <f t="shared" si="5"/>
        <v>4520.67</v>
      </c>
    </row>
    <row r="206" spans="1:6" ht="55.2">
      <c r="A206" s="38" t="s">
        <v>445</v>
      </c>
      <c r="B206" s="38" t="s">
        <v>446</v>
      </c>
      <c r="C206" s="38" t="s">
        <v>111</v>
      </c>
      <c r="D206" s="42">
        <v>1</v>
      </c>
      <c r="E206" s="38">
        <v>31258.34</v>
      </c>
      <c r="F206" s="38">
        <f t="shared" si="5"/>
        <v>31258.34</v>
      </c>
    </row>
    <row r="207" spans="1:6" ht="55.2">
      <c r="A207" s="38" t="s">
        <v>447</v>
      </c>
      <c r="B207" s="38" t="s">
        <v>448</v>
      </c>
      <c r="C207" s="38" t="s">
        <v>111</v>
      </c>
      <c r="D207" s="42">
        <v>1</v>
      </c>
      <c r="E207" s="38">
        <v>14410.86</v>
      </c>
      <c r="F207" s="38">
        <f t="shared" si="5"/>
        <v>14410.86</v>
      </c>
    </row>
    <row r="208" spans="1:6" ht="55.2">
      <c r="A208" s="38" t="s">
        <v>449</v>
      </c>
      <c r="B208" s="38" t="s">
        <v>450</v>
      </c>
      <c r="C208" s="38" t="s">
        <v>111</v>
      </c>
      <c r="D208" s="42">
        <v>1</v>
      </c>
      <c r="E208" s="38">
        <v>579.92999999999995</v>
      </c>
      <c r="F208" s="38">
        <f t="shared" si="5"/>
        <v>579.92999999999995</v>
      </c>
    </row>
    <row r="209" spans="1:6" ht="69">
      <c r="A209" s="38" t="s">
        <v>451</v>
      </c>
      <c r="B209" s="38" t="s">
        <v>452</v>
      </c>
      <c r="C209" s="38" t="s">
        <v>111</v>
      </c>
      <c r="D209" s="42">
        <v>1</v>
      </c>
      <c r="E209" s="38">
        <v>13881.46</v>
      </c>
      <c r="F209" s="38">
        <f t="shared" si="5"/>
        <v>13881.46</v>
      </c>
    </row>
    <row r="210" spans="1:6" ht="55.2">
      <c r="A210" s="38" t="s">
        <v>453</v>
      </c>
      <c r="B210" s="38" t="s">
        <v>454</v>
      </c>
      <c r="C210" s="38" t="s">
        <v>111</v>
      </c>
      <c r="D210" s="42">
        <v>1</v>
      </c>
      <c r="E210" s="38">
        <v>3427.29</v>
      </c>
      <c r="F210" s="38">
        <f t="shared" si="5"/>
        <v>3427.29</v>
      </c>
    </row>
    <row r="211" spans="1:6" ht="55.2">
      <c r="A211" s="38" t="s">
        <v>455</v>
      </c>
      <c r="B211" s="38" t="s">
        <v>456</v>
      </c>
      <c r="C211" s="38" t="s">
        <v>111</v>
      </c>
      <c r="D211" s="42">
        <v>1</v>
      </c>
      <c r="E211" s="38">
        <v>2595.9499999999998</v>
      </c>
      <c r="F211" s="38">
        <f t="shared" si="5"/>
        <v>2595.9499999999998</v>
      </c>
    </row>
    <row r="212" spans="1:6" ht="55.2">
      <c r="A212" s="38" t="s">
        <v>457</v>
      </c>
      <c r="B212" s="38" t="s">
        <v>458</v>
      </c>
      <c r="C212" s="38" t="s">
        <v>111</v>
      </c>
      <c r="D212" s="42">
        <v>1</v>
      </c>
      <c r="E212" s="38">
        <v>6250.96</v>
      </c>
      <c r="F212" s="38">
        <f t="shared" si="5"/>
        <v>6250.96</v>
      </c>
    </row>
    <row r="213" spans="1:6" ht="55.2">
      <c r="A213" s="38" t="s">
        <v>459</v>
      </c>
      <c r="B213" s="38" t="s">
        <v>460</v>
      </c>
      <c r="C213" s="38" t="s">
        <v>111</v>
      </c>
      <c r="D213" s="42">
        <v>1</v>
      </c>
      <c r="E213" s="38">
        <v>14085.37</v>
      </c>
      <c r="F213" s="38">
        <f t="shared" si="5"/>
        <v>14085.37</v>
      </c>
    </row>
    <row r="214" spans="1:6" ht="55.2">
      <c r="A214" s="38" t="s">
        <v>461</v>
      </c>
      <c r="B214" s="38" t="s">
        <v>462</v>
      </c>
      <c r="C214" s="38" t="s">
        <v>111</v>
      </c>
      <c r="D214" s="42">
        <v>1</v>
      </c>
      <c r="E214" s="38">
        <v>7254.51</v>
      </c>
      <c r="F214" s="38">
        <f t="shared" si="5"/>
        <v>7254.51</v>
      </c>
    </row>
    <row r="215" spans="1:6" ht="55.2">
      <c r="A215" s="38" t="s">
        <v>463</v>
      </c>
      <c r="B215" s="38" t="s">
        <v>464</v>
      </c>
      <c r="C215" s="38" t="s">
        <v>111</v>
      </c>
      <c r="D215" s="42">
        <v>1</v>
      </c>
      <c r="E215" s="38">
        <v>3422.74</v>
      </c>
      <c r="F215" s="38">
        <f t="shared" si="5"/>
        <v>3422.74</v>
      </c>
    </row>
    <row r="216" spans="1:6" ht="55.2">
      <c r="A216" s="38" t="s">
        <v>465</v>
      </c>
      <c r="B216" s="38" t="s">
        <v>466</v>
      </c>
      <c r="C216" s="38" t="s">
        <v>111</v>
      </c>
      <c r="D216" s="42">
        <v>1</v>
      </c>
      <c r="E216" s="38">
        <v>15569.45</v>
      </c>
      <c r="F216" s="38">
        <f t="shared" si="5"/>
        <v>15569.45</v>
      </c>
    </row>
    <row r="217" spans="1:6" ht="55.2">
      <c r="A217" s="38" t="s">
        <v>467</v>
      </c>
      <c r="B217" s="38" t="s">
        <v>468</v>
      </c>
      <c r="C217" s="38" t="s">
        <v>111</v>
      </c>
      <c r="D217" s="42">
        <v>1</v>
      </c>
      <c r="E217" s="38">
        <v>10830.67</v>
      </c>
      <c r="F217" s="38">
        <f t="shared" si="5"/>
        <v>10830.67</v>
      </c>
    </row>
    <row r="218" spans="1:6" ht="69">
      <c r="A218" s="38" t="s">
        <v>469</v>
      </c>
      <c r="B218" s="38" t="s">
        <v>470</v>
      </c>
      <c r="C218" s="38" t="s">
        <v>111</v>
      </c>
      <c r="D218" s="42">
        <v>1</v>
      </c>
      <c r="E218" s="38">
        <v>31244.400000000001</v>
      </c>
      <c r="F218" s="38">
        <f t="shared" si="5"/>
        <v>31244.400000000001</v>
      </c>
    </row>
    <row r="219" spans="1:6" ht="69">
      <c r="A219" s="38" t="s">
        <v>471</v>
      </c>
      <c r="B219" s="38" t="s">
        <v>472</v>
      </c>
      <c r="C219" s="38" t="s">
        <v>111</v>
      </c>
      <c r="D219" s="42">
        <v>1</v>
      </c>
      <c r="E219" s="38">
        <v>3200.05</v>
      </c>
      <c r="F219" s="38">
        <f t="shared" si="5"/>
        <v>3200.05</v>
      </c>
    </row>
    <row r="220" spans="1:6" ht="69">
      <c r="A220" s="38" t="s">
        <v>473</v>
      </c>
      <c r="B220" s="38" t="s">
        <v>474</v>
      </c>
      <c r="C220" s="38" t="s">
        <v>111</v>
      </c>
      <c r="D220" s="42">
        <v>1</v>
      </c>
      <c r="E220" s="38">
        <v>823.35</v>
      </c>
      <c r="F220" s="38">
        <f t="shared" si="5"/>
        <v>823.35</v>
      </c>
    </row>
    <row r="221" spans="1:6" ht="69">
      <c r="A221" s="38" t="s">
        <v>475</v>
      </c>
      <c r="B221" s="38" t="s">
        <v>476</v>
      </c>
      <c r="C221" s="38" t="s">
        <v>111</v>
      </c>
      <c r="D221" s="42">
        <v>2</v>
      </c>
      <c r="E221" s="38">
        <v>1205.81</v>
      </c>
      <c r="F221" s="38">
        <f t="shared" si="5"/>
        <v>2411.62</v>
      </c>
    </row>
    <row r="222" spans="1:6">
      <c r="A222" s="38"/>
      <c r="B222" s="39" t="s">
        <v>477</v>
      </c>
      <c r="C222" s="38"/>
      <c r="D222" s="42"/>
      <c r="E222" s="38"/>
      <c r="F222" s="39">
        <f>SUM(F204:F221)</f>
        <v>179961.02</v>
      </c>
    </row>
    <row r="223" spans="1:6">
      <c r="A223" s="38"/>
      <c r="B223" s="39" t="s">
        <v>478</v>
      </c>
      <c r="C223" s="38"/>
      <c r="D223" s="42"/>
      <c r="E223" s="38"/>
      <c r="F223" s="38"/>
    </row>
    <row r="224" spans="1:6" ht="82.8">
      <c r="A224" s="38" t="s">
        <v>479</v>
      </c>
      <c r="B224" s="38" t="s">
        <v>480</v>
      </c>
      <c r="C224" s="38" t="s">
        <v>111</v>
      </c>
      <c r="D224" s="42">
        <v>1</v>
      </c>
      <c r="E224" s="38">
        <v>40501.5</v>
      </c>
      <c r="F224" s="38">
        <f t="shared" si="5"/>
        <v>40501.5</v>
      </c>
    </row>
    <row r="225" spans="1:6" ht="55.2">
      <c r="A225" s="38" t="s">
        <v>481</v>
      </c>
      <c r="B225" s="38" t="s">
        <v>482</v>
      </c>
      <c r="C225" s="38" t="s">
        <v>111</v>
      </c>
      <c r="D225" s="42">
        <v>1</v>
      </c>
      <c r="E225" s="38">
        <v>6760</v>
      </c>
      <c r="F225" s="38">
        <f t="shared" si="5"/>
        <v>6760</v>
      </c>
    </row>
    <row r="226" spans="1:6">
      <c r="A226" s="38"/>
      <c r="B226" s="39" t="s">
        <v>483</v>
      </c>
      <c r="C226" s="38"/>
      <c r="D226" s="42"/>
      <c r="E226" s="38"/>
      <c r="F226" s="39">
        <f>SUM(F224:F225)</f>
        <v>47261.5</v>
      </c>
    </row>
    <row r="227" spans="1:6">
      <c r="A227" s="38"/>
      <c r="B227" s="39" t="s">
        <v>484</v>
      </c>
      <c r="C227" s="38"/>
      <c r="D227" s="42"/>
      <c r="E227" s="38"/>
      <c r="F227" s="38"/>
    </row>
    <row r="228" spans="1:6" ht="41.4">
      <c r="A228" s="38" t="s">
        <v>485</v>
      </c>
      <c r="B228" s="38" t="s">
        <v>486</v>
      </c>
      <c r="C228" s="38" t="s">
        <v>142</v>
      </c>
      <c r="D228" s="42">
        <v>1</v>
      </c>
      <c r="E228" s="38">
        <v>3279.9</v>
      </c>
      <c r="F228" s="38">
        <f t="shared" si="5"/>
        <v>3279.9</v>
      </c>
    </row>
    <row r="229" spans="1:6" ht="41.4">
      <c r="A229" s="38" t="s">
        <v>487</v>
      </c>
      <c r="B229" s="38" t="s">
        <v>488</v>
      </c>
      <c r="C229" s="38" t="s">
        <v>142</v>
      </c>
      <c r="D229" s="42">
        <v>1</v>
      </c>
      <c r="E229" s="38">
        <v>3279.9</v>
      </c>
      <c r="F229" s="38">
        <f t="shared" si="5"/>
        <v>3279.9</v>
      </c>
    </row>
    <row r="230" spans="1:6">
      <c r="A230" s="38"/>
      <c r="B230" s="39" t="s">
        <v>489</v>
      </c>
      <c r="C230" s="38"/>
      <c r="D230" s="42"/>
      <c r="E230" s="38"/>
      <c r="F230" s="39">
        <f>SUM(F228:F229)</f>
        <v>6559.8</v>
      </c>
    </row>
    <row r="232" spans="1:6">
      <c r="B232" s="6" t="s">
        <v>492</v>
      </c>
      <c r="F232" s="6">
        <f>SUM(F2:F230)/2</f>
        <v>2931507.26</v>
      </c>
    </row>
  </sheetData>
  <pageMargins left="0" right="0" top="0" bottom="0" header="0.31496062992125984" footer="0.31496062992125984"/>
  <pageSetup scale="91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K26"/>
  <sheetViews>
    <sheetView tabSelected="1" workbookViewId="0">
      <pane xSplit="8" ySplit="5" topLeftCell="I7" activePane="bottomRight" state="frozen"/>
      <selection activeCell="B13" sqref="B13"/>
      <selection pane="topRight" activeCell="B13" sqref="B13"/>
      <selection pane="bottomLeft" activeCell="B13" sqref="B13"/>
      <selection pane="bottomRight" activeCell="J17" sqref="J17"/>
    </sheetView>
  </sheetViews>
  <sheetFormatPr baseColWidth="10" defaultColWidth="11.59765625" defaultRowHeight="13.8"/>
  <cols>
    <col min="1" max="2" width="11.59765625" style="1"/>
    <col min="3" max="3" width="13.3984375" style="1" bestFit="1" customWidth="1"/>
    <col min="4" max="4" width="44" style="1" customWidth="1"/>
    <col min="5" max="5" width="11.59765625" style="9"/>
    <col min="6" max="16384" width="11.59765625" style="1"/>
  </cols>
  <sheetData>
    <row r="2" spans="1:8">
      <c r="E2" s="9" t="s">
        <v>82</v>
      </c>
    </row>
    <row r="5" spans="1:8" s="8" customFormat="1" ht="28.2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7" spans="1:8" s="10" customFormat="1" ht="13.8" customHeight="1">
      <c r="A7" s="10" t="s">
        <v>549</v>
      </c>
      <c r="B7" s="1" t="s">
        <v>552</v>
      </c>
      <c r="C7" s="38"/>
      <c r="D7" s="38"/>
      <c r="E7" s="13" t="s">
        <v>50</v>
      </c>
      <c r="H7" s="10">
        <f>H26</f>
        <v>363.35</v>
      </c>
    </row>
    <row r="8" spans="1:8">
      <c r="C8" s="1" t="s">
        <v>550</v>
      </c>
      <c r="D8" s="4" t="str" cm="1">
        <f t="array" ref="D8:F8">IFERROR(VLOOKUP(C8,MA!$A$6:$D$26,{2,3,4},0),IFERROR(VLOOKUP(C8,MO!$A$6:$D$26,{2,3,4},0),IFERROR(VLOOKUP(C8,MQ!$A$6:$D$26,{2,3,4},0),IFERROR(VLOOKUP(C8,BA!$A$6:$H$186,{2,5,8},0),{"No encontrado","X","X"}))))</f>
        <v xml:space="preserve">YESO IMPERIAL </v>
      </c>
      <c r="E8" s="12" t="str">
        <v>Kg</v>
      </c>
      <c r="F8" s="4">
        <v>3.77</v>
      </c>
      <c r="G8" s="1">
        <f>15*1.03</f>
        <v>15.45</v>
      </c>
      <c r="H8" s="4">
        <f t="shared" ref="H8:H11" si="0">G8*F8</f>
        <v>58.25</v>
      </c>
    </row>
    <row r="9" spans="1:8">
      <c r="C9" s="1" t="s">
        <v>62</v>
      </c>
      <c r="D9" s="4" t="str" cm="1">
        <f t="array" ref="D9:F9">IFERROR(VLOOKUP(C9,MA!$A$6:$D$26,{2,3,4},0),IFERROR(VLOOKUP(C9,MO!$A$6:$D$26,{2,3,4},0),IFERROR(VLOOKUP(C9,MQ!$A$6:$D$26,{2,3,4},0),IFERROR(VLOOKUP(C9,BA!$A$6:$H$186,{2,5,8},0),{"No encontrado","X","X"}))))</f>
        <v>AGUA EN PIPA</v>
      </c>
      <c r="E9" s="12" t="str">
        <v>m3</v>
      </c>
      <c r="F9" s="4">
        <v>20</v>
      </c>
      <c r="G9" s="51">
        <f>0.001*G8</f>
        <v>1.4999999999999999E-2</v>
      </c>
      <c r="H9" s="4">
        <f t="shared" ref="H9" si="1">G9*F9</f>
        <v>0.3</v>
      </c>
    </row>
    <row r="10" spans="1:8">
      <c r="D10" s="4"/>
      <c r="E10" s="12"/>
      <c r="F10" s="4"/>
      <c r="H10" s="4"/>
    </row>
    <row r="11" spans="1:8">
      <c r="C11" s="1" t="s">
        <v>522</v>
      </c>
      <c r="D11" s="4" t="str" cm="1">
        <f t="array" ref="D11:F11">IFERROR(VLOOKUP(C11,MA!$A$6:$D$26,{2,3,4},0),IFERROR(VLOOKUP(C11,MO!$A$6:$D$26,{2,3,4},0),IFERROR(VLOOKUP(C11,MQ!$A$6:$D$26,{2,3,4},0),IFERROR(VLOOKUP(C11,BA!$A$6:$H$186,{2,5,8},0),{"No encontrado","X","X"}))))</f>
        <v>YESERO, OFICIAL</v>
      </c>
      <c r="E11" s="12" t="str">
        <v>JOR</v>
      </c>
      <c r="F11" s="4">
        <v>952.54</v>
      </c>
      <c r="G11" s="51">
        <f>1/10</f>
        <v>0.1</v>
      </c>
      <c r="H11" s="4">
        <f t="shared" si="0"/>
        <v>95.25</v>
      </c>
    </row>
    <row r="12" spans="1:8">
      <c r="C12" s="1" t="s">
        <v>11</v>
      </c>
      <c r="D12" s="4" t="str" cm="1">
        <f t="array" ref="D12:F12">IFERROR(VLOOKUP(C12,MA!$A$6:$D$26,{2,3,4},0),IFERROR(VLOOKUP(C12,MO!$A$6:$D$26,{2,3,4},0),IFERROR(VLOOKUP(C12,MQ!$A$6:$D$26,{2,3,4},0),IFERROR(VLOOKUP(C12,BA!$A$6:$H$186,{2,5,8},0),{"No encontrado","X","X"}))))</f>
        <v xml:space="preserve">AYUDANTE GENERAL </v>
      </c>
      <c r="E12" s="12" t="str">
        <v>JOR</v>
      </c>
      <c r="F12" s="4">
        <v>668.33</v>
      </c>
      <c r="G12" s="51">
        <f>1/10</f>
        <v>0.1</v>
      </c>
      <c r="H12" s="4">
        <f t="shared" ref="H12" si="2">G12*F12</f>
        <v>66.83</v>
      </c>
    </row>
    <row r="14" spans="1:8">
      <c r="C14" s="15" t="str">
        <f>k!$A$10</f>
        <v>HE001</v>
      </c>
      <c r="D14" s="16" t="str">
        <f>k!$B$10</f>
        <v>HERRAMIENTA MENOR</v>
      </c>
      <c r="E14" s="17" t="s">
        <v>33</v>
      </c>
      <c r="F14" s="18">
        <f>SUM(H11:H12)</f>
        <v>162.08000000000001</v>
      </c>
      <c r="G14" s="16">
        <f>k!$D$10</f>
        <v>0.03</v>
      </c>
      <c r="H14" s="16">
        <f>G14*F14</f>
        <v>4.8600000000000003</v>
      </c>
    </row>
    <row r="15" spans="1:8">
      <c r="C15" s="15" t="str">
        <f>k!$A$11</f>
        <v>HE002</v>
      </c>
      <c r="D15" s="16" t="str">
        <f>k!$B$11</f>
        <v>MANDO INTERMEDIO</v>
      </c>
      <c r="E15" s="17" t="s">
        <v>33</v>
      </c>
      <c r="F15" s="16">
        <f>F14</f>
        <v>162.08000000000001</v>
      </c>
      <c r="G15" s="16">
        <f>k!$D$11</f>
        <v>0.1</v>
      </c>
      <c r="H15" s="16">
        <f>G15*F15</f>
        <v>16.21</v>
      </c>
    </row>
    <row r="16" spans="1:8">
      <c r="C16" s="15" t="str">
        <f>k!$A$12</f>
        <v>HE003</v>
      </c>
      <c r="D16" s="16" t="str">
        <f>k!$B$12</f>
        <v>EQUIPO DE SEGURIDAD</v>
      </c>
      <c r="E16" s="17" t="s">
        <v>33</v>
      </c>
      <c r="F16" s="16">
        <f t="shared" ref="F16:F18" si="3">F15</f>
        <v>162.08000000000001</v>
      </c>
      <c r="G16" s="16">
        <f>k!$D$12</f>
        <v>0.01</v>
      </c>
      <c r="H16" s="16">
        <f>G16*F16</f>
        <v>1.62</v>
      </c>
    </row>
    <row r="17" spans="3:11">
      <c r="C17" s="15" t="str">
        <f>k!$A$13</f>
        <v>HE004</v>
      </c>
      <c r="D17" s="16" t="str">
        <f>k!$B$13</f>
        <v>PRESTACIONES S.S.</v>
      </c>
      <c r="E17" s="17" t="s">
        <v>33</v>
      </c>
      <c r="F17" s="16">
        <f t="shared" si="3"/>
        <v>162.08000000000001</v>
      </c>
      <c r="G17" s="16">
        <f>k!$D$13</f>
        <v>0</v>
      </c>
      <c r="H17" s="16">
        <f>G17*F17</f>
        <v>0</v>
      </c>
    </row>
    <row r="18" spans="3:11">
      <c r="C18" s="15" t="str">
        <f>k!$A$14</f>
        <v>HE005</v>
      </c>
      <c r="D18" s="16" t="str">
        <f>k!$B$14</f>
        <v>IMPUESTO SOBRE NOMINA</v>
      </c>
      <c r="E18" s="17" t="s">
        <v>33</v>
      </c>
      <c r="F18" s="16">
        <f t="shared" si="3"/>
        <v>162.08000000000001</v>
      </c>
      <c r="G18" s="16">
        <f>k!$D$14</f>
        <v>0</v>
      </c>
      <c r="H18" s="16">
        <f>G18*F18</f>
        <v>0</v>
      </c>
    </row>
    <row r="20" spans="3:11">
      <c r="C20" s="19" t="str">
        <f>k!$A$2</f>
        <v>CD</v>
      </c>
      <c r="D20" s="19" t="str">
        <f>k!$B$2</f>
        <v>COSTO DIRECTO</v>
      </c>
      <c r="E20" s="20"/>
      <c r="F20" s="21"/>
      <c r="G20" s="21"/>
      <c r="H20" s="21"/>
    </row>
    <row r="21" spans="3:11">
      <c r="C21" s="19" t="str">
        <f>k!$A$3</f>
        <v>IO</v>
      </c>
      <c r="D21" s="19" t="str">
        <f>k!$B$3</f>
        <v>INDIRECTOS OFICINA</v>
      </c>
      <c r="E21" s="20"/>
      <c r="F21" s="22">
        <f>SUM(H8:H18)</f>
        <v>243.32</v>
      </c>
      <c r="G21" s="23">
        <f>k!$D$3</f>
        <v>0.15</v>
      </c>
      <c r="H21" s="19">
        <f>G21*F21</f>
        <v>36.5</v>
      </c>
    </row>
    <row r="22" spans="3:11">
      <c r="C22" s="19" t="str">
        <f>k!$A$4</f>
        <v>IC</v>
      </c>
      <c r="D22" s="19" t="str">
        <f>k!$B$4</f>
        <v>INDIRECTOS DE CAMPO</v>
      </c>
      <c r="E22" s="20"/>
      <c r="F22" s="19">
        <f>F21</f>
        <v>243.32</v>
      </c>
      <c r="G22" s="23">
        <f>k!$D$4</f>
        <v>0.2</v>
      </c>
      <c r="H22" s="19">
        <f>G22*F22</f>
        <v>48.66</v>
      </c>
    </row>
    <row r="23" spans="3:11">
      <c r="C23" s="19" t="str">
        <f>k!$A$5</f>
        <v>FI</v>
      </c>
      <c r="D23" s="19" t="str">
        <f>k!$B$5</f>
        <v>FINANCIAMIENTO</v>
      </c>
      <c r="E23" s="20"/>
      <c r="F23" s="19">
        <f>F22+H21+H22</f>
        <v>328.48</v>
      </c>
      <c r="G23" s="23">
        <f>k!$D$5</f>
        <v>5.5999999999999999E-3</v>
      </c>
      <c r="H23" s="19">
        <f>G23*F23</f>
        <v>1.84</v>
      </c>
    </row>
    <row r="24" spans="3:11">
      <c r="C24" s="19" t="str">
        <f>k!$A$6</f>
        <v>UT</v>
      </c>
      <c r="D24" s="19" t="str">
        <f>k!$B$6</f>
        <v>UTILIDAD</v>
      </c>
      <c r="E24" s="20"/>
      <c r="F24" s="19">
        <f>F23+H23</f>
        <v>330.32</v>
      </c>
      <c r="G24" s="23">
        <f>k!$D$6</f>
        <v>0.1</v>
      </c>
      <c r="H24" s="19">
        <f>G24*F24</f>
        <v>33.03</v>
      </c>
      <c r="K24" s="52"/>
    </row>
    <row r="25" spans="3:11">
      <c r="C25" s="19" t="str">
        <f>k!$A$7</f>
        <v>CA</v>
      </c>
      <c r="D25" s="19" t="str">
        <f>k!$B$7</f>
        <v>CARGOS ADICIONALES</v>
      </c>
      <c r="E25" s="20"/>
      <c r="F25" s="19">
        <f>(F24+H24)/(1-G25)</f>
        <v>363.35</v>
      </c>
      <c r="G25" s="23">
        <f>k!$D$7</f>
        <v>0</v>
      </c>
      <c r="H25" s="19">
        <f>G25*F25</f>
        <v>0</v>
      </c>
    </row>
    <row r="26" spans="3:11" s="6" customFormat="1">
      <c r="C26" s="24" t="str">
        <f>k!$A$8</f>
        <v>PU</v>
      </c>
      <c r="D26" s="24" t="str">
        <f>k!$B$8</f>
        <v>PRECIO UNITARIO</v>
      </c>
      <c r="E26" s="25"/>
      <c r="F26" s="24"/>
      <c r="G26" s="26"/>
      <c r="H26" s="24">
        <f>SUM(H21:H25)+F21</f>
        <v>363.35</v>
      </c>
    </row>
  </sheetData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26"/>
  <sheetViews>
    <sheetView topLeftCell="A2" workbookViewId="0">
      <selection activeCell="E25" sqref="E25"/>
    </sheetView>
  </sheetViews>
  <sheetFormatPr baseColWidth="10" defaultColWidth="11.59765625" defaultRowHeight="13.8"/>
  <cols>
    <col min="1" max="1" width="11.59765625" style="1"/>
    <col min="2" max="2" width="37.09765625" style="1" customWidth="1"/>
    <col min="3" max="16384" width="11.59765625" style="1"/>
  </cols>
  <sheetData>
    <row r="5" spans="1:4" s="2" customFormat="1" ht="28.2" customHeight="1" thickBot="1">
      <c r="A5" s="31" t="s">
        <v>2</v>
      </c>
      <c r="B5" s="31" t="s">
        <v>3</v>
      </c>
      <c r="C5" s="32" t="s">
        <v>5</v>
      </c>
      <c r="D5" s="31" t="s">
        <v>6</v>
      </c>
    </row>
    <row r="6" spans="1:4">
      <c r="A6" s="1" t="s">
        <v>14</v>
      </c>
      <c r="B6" s="1" t="s">
        <v>14</v>
      </c>
      <c r="C6" s="1" t="s">
        <v>15</v>
      </c>
      <c r="D6" s="1">
        <v>2</v>
      </c>
    </row>
    <row r="7" spans="1:4">
      <c r="A7" s="1" t="s">
        <v>528</v>
      </c>
      <c r="B7" s="1" t="s">
        <v>21</v>
      </c>
      <c r="C7" s="1" t="s">
        <v>22</v>
      </c>
      <c r="D7" s="1">
        <v>10</v>
      </c>
    </row>
    <row r="8" spans="1:4">
      <c r="A8" s="1" t="s">
        <v>35</v>
      </c>
      <c r="B8" s="1" t="s">
        <v>35</v>
      </c>
      <c r="C8" s="1" t="s">
        <v>15</v>
      </c>
      <c r="D8" s="1">
        <v>36</v>
      </c>
    </row>
    <row r="9" spans="1:4">
      <c r="A9" s="1" t="s">
        <v>529</v>
      </c>
      <c r="B9" s="1" t="s">
        <v>53</v>
      </c>
      <c r="C9" s="1" t="s">
        <v>51</v>
      </c>
      <c r="D9" s="1">
        <v>450</v>
      </c>
    </row>
    <row r="10" spans="1:4">
      <c r="A10" s="1" t="s">
        <v>530</v>
      </c>
      <c r="B10" s="1" t="s">
        <v>57</v>
      </c>
      <c r="C10" s="1" t="s">
        <v>58</v>
      </c>
      <c r="D10" s="1">
        <v>2500</v>
      </c>
    </row>
    <row r="11" spans="1:4">
      <c r="A11" s="1" t="s">
        <v>531</v>
      </c>
      <c r="B11" s="1" t="s">
        <v>60</v>
      </c>
      <c r="C11" s="1" t="s">
        <v>51</v>
      </c>
      <c r="D11" s="1">
        <v>500</v>
      </c>
    </row>
    <row r="12" spans="1:4">
      <c r="A12" s="1" t="s">
        <v>62</v>
      </c>
      <c r="B12" s="1" t="s">
        <v>532</v>
      </c>
      <c r="C12" s="1" t="s">
        <v>51</v>
      </c>
      <c r="D12" s="1">
        <v>20</v>
      </c>
    </row>
    <row r="13" spans="1:4">
      <c r="A13" s="1" t="s">
        <v>533</v>
      </c>
      <c r="B13" s="1" t="s">
        <v>72</v>
      </c>
      <c r="C13" s="1" t="s">
        <v>51</v>
      </c>
      <c r="D13" s="1">
        <v>600</v>
      </c>
    </row>
    <row r="14" spans="1:4">
      <c r="A14" s="1" t="s">
        <v>534</v>
      </c>
      <c r="B14" s="1" t="s">
        <v>76</v>
      </c>
      <c r="C14" s="1" t="s">
        <v>15</v>
      </c>
      <c r="D14" s="1">
        <v>18</v>
      </c>
    </row>
    <row r="15" spans="1:4">
      <c r="A15" s="1" t="s">
        <v>535</v>
      </c>
      <c r="B15" s="1" t="s">
        <v>78</v>
      </c>
      <c r="C15" s="1" t="s">
        <v>15</v>
      </c>
      <c r="D15" s="1">
        <v>22</v>
      </c>
    </row>
    <row r="16" spans="1:4">
      <c r="A16" s="1" t="s">
        <v>536</v>
      </c>
      <c r="B16" s="1" t="s">
        <v>80</v>
      </c>
      <c r="C16" s="1" t="s">
        <v>81</v>
      </c>
      <c r="D16" s="1">
        <v>45</v>
      </c>
    </row>
    <row r="17" spans="1:4">
      <c r="A17" s="1" t="s">
        <v>539</v>
      </c>
      <c r="B17" s="1" t="s">
        <v>540</v>
      </c>
      <c r="C17" s="1" t="s">
        <v>81</v>
      </c>
      <c r="D17" s="1">
        <f>2154/1.16/19</f>
        <v>97.73</v>
      </c>
    </row>
    <row r="18" spans="1:4">
      <c r="A18" s="1" t="s">
        <v>543</v>
      </c>
      <c r="B18" s="1" t="s">
        <v>541</v>
      </c>
      <c r="C18" s="1" t="s">
        <v>542</v>
      </c>
      <c r="D18" s="1">
        <v>16</v>
      </c>
    </row>
    <row r="19" spans="1:4">
      <c r="A19" s="1" t="s">
        <v>545</v>
      </c>
      <c r="B19" s="1" t="s">
        <v>544</v>
      </c>
      <c r="C19" s="1" t="s">
        <v>81</v>
      </c>
      <c r="D19" s="1">
        <f>148/1.16</f>
        <v>127.59</v>
      </c>
    </row>
    <row r="20" spans="1:4">
      <c r="A20" s="1" t="s">
        <v>548</v>
      </c>
      <c r="B20" s="1" t="s">
        <v>546</v>
      </c>
      <c r="C20" s="1" t="s">
        <v>547</v>
      </c>
      <c r="D20" s="1">
        <f>3480/1.16</f>
        <v>3000</v>
      </c>
    </row>
    <row r="21" spans="1:4">
      <c r="A21" s="1" t="s">
        <v>550</v>
      </c>
      <c r="B21" s="1" t="s">
        <v>551</v>
      </c>
      <c r="C21" s="1" t="s">
        <v>15</v>
      </c>
      <c r="D21" s="1">
        <f>(175/1.16)/40</f>
        <v>3.77</v>
      </c>
    </row>
    <row r="26" spans="1:4">
      <c r="A26" s="3" t="s">
        <v>20</v>
      </c>
      <c r="B26" s="3"/>
      <c r="C26" s="3"/>
      <c r="D26" s="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26"/>
  <sheetViews>
    <sheetView workbookViewId="0">
      <selection activeCell="F29" sqref="F29"/>
    </sheetView>
  </sheetViews>
  <sheetFormatPr baseColWidth="10" defaultColWidth="11.59765625" defaultRowHeight="13.8"/>
  <cols>
    <col min="1" max="1" width="11.59765625" style="1"/>
    <col min="2" max="2" width="36.09765625" style="1" customWidth="1"/>
    <col min="3" max="16384" width="11.59765625" style="1"/>
  </cols>
  <sheetData>
    <row r="5" spans="1:4" s="2" customFormat="1" ht="28.2" customHeight="1">
      <c r="A5" s="2" t="s">
        <v>7</v>
      </c>
      <c r="B5" s="2" t="s">
        <v>3</v>
      </c>
      <c r="C5" s="2" t="s">
        <v>5</v>
      </c>
      <c r="D5" s="2" t="s">
        <v>6</v>
      </c>
    </row>
    <row r="6" spans="1:4">
      <c r="A6" s="1" t="s">
        <v>8</v>
      </c>
      <c r="B6" s="1" t="s">
        <v>498</v>
      </c>
      <c r="C6" s="1" t="s">
        <v>10</v>
      </c>
      <c r="D6" s="1">
        <v>879.7</v>
      </c>
    </row>
    <row r="7" spans="1:4">
      <c r="A7" s="1" t="s">
        <v>11</v>
      </c>
      <c r="B7" s="1" t="s">
        <v>523</v>
      </c>
      <c r="C7" s="1" t="s">
        <v>10</v>
      </c>
      <c r="D7" s="1">
        <v>668.33</v>
      </c>
    </row>
    <row r="8" spans="1:4">
      <c r="A8" s="1" t="s">
        <v>12</v>
      </c>
      <c r="B8" s="1" t="s">
        <v>499</v>
      </c>
      <c r="C8" s="1" t="s">
        <v>10</v>
      </c>
      <c r="D8" s="1">
        <v>930.82</v>
      </c>
    </row>
    <row r="9" spans="1:4">
      <c r="A9" s="1" t="s">
        <v>13</v>
      </c>
      <c r="B9" s="1" t="s">
        <v>500</v>
      </c>
      <c r="C9" s="1" t="s">
        <v>10</v>
      </c>
      <c r="D9" s="1">
        <v>949.25</v>
      </c>
    </row>
    <row r="10" spans="1:4">
      <c r="A10" s="1" t="s">
        <v>511</v>
      </c>
      <c r="B10" s="1" t="s">
        <v>501</v>
      </c>
      <c r="C10" s="1" t="s">
        <v>10</v>
      </c>
      <c r="D10" s="1">
        <v>821.23</v>
      </c>
    </row>
    <row r="11" spans="1:4">
      <c r="A11" s="1" t="s">
        <v>512</v>
      </c>
      <c r="B11" s="1" t="s">
        <v>502</v>
      </c>
      <c r="C11" s="1" t="s">
        <v>10</v>
      </c>
      <c r="D11" s="1">
        <v>930.82</v>
      </c>
    </row>
    <row r="12" spans="1:4">
      <c r="A12" s="1" t="s">
        <v>513</v>
      </c>
      <c r="B12" s="1" t="s">
        <v>503</v>
      </c>
      <c r="C12" s="1" t="s">
        <v>10</v>
      </c>
      <c r="D12" s="1">
        <v>670.82</v>
      </c>
    </row>
    <row r="13" spans="1:4">
      <c r="A13" s="1" t="s">
        <v>514</v>
      </c>
      <c r="B13" s="1" t="s">
        <v>524</v>
      </c>
      <c r="C13" s="1" t="s">
        <v>10</v>
      </c>
      <c r="D13" s="1">
        <v>919.11</v>
      </c>
    </row>
    <row r="14" spans="1:4">
      <c r="A14" s="1" t="s">
        <v>515</v>
      </c>
      <c r="B14" s="1" t="s">
        <v>504</v>
      </c>
      <c r="C14" s="1" t="s">
        <v>10</v>
      </c>
      <c r="D14" s="1">
        <v>986.37</v>
      </c>
    </row>
    <row r="15" spans="1:4">
      <c r="A15" s="1" t="s">
        <v>516</v>
      </c>
      <c r="B15" s="1" t="s">
        <v>505</v>
      </c>
      <c r="C15" s="1" t="s">
        <v>10</v>
      </c>
      <c r="D15" s="1">
        <v>1075.6300000000001</v>
      </c>
    </row>
    <row r="16" spans="1:4">
      <c r="A16" s="1" t="s">
        <v>517</v>
      </c>
      <c r="B16" s="1" t="s">
        <v>506</v>
      </c>
      <c r="C16" s="1" t="s">
        <v>10</v>
      </c>
      <c r="D16" s="1">
        <v>1214.53</v>
      </c>
    </row>
    <row r="17" spans="1:4">
      <c r="A17" s="1" t="s">
        <v>518</v>
      </c>
      <c r="B17" s="1" t="s">
        <v>9</v>
      </c>
      <c r="C17" s="1" t="s">
        <v>10</v>
      </c>
      <c r="D17" s="1">
        <v>638.26</v>
      </c>
    </row>
    <row r="18" spans="1:4">
      <c r="A18" s="1" t="s">
        <v>519</v>
      </c>
      <c r="B18" s="1" t="s">
        <v>507</v>
      </c>
      <c r="C18" s="1" t="s">
        <v>10</v>
      </c>
      <c r="D18" s="1">
        <v>879.7</v>
      </c>
    </row>
    <row r="19" spans="1:4">
      <c r="A19" s="1" t="s">
        <v>520</v>
      </c>
      <c r="B19" s="1" t="s">
        <v>508</v>
      </c>
      <c r="C19" s="1" t="s">
        <v>10</v>
      </c>
      <c r="D19" s="1">
        <v>914.67</v>
      </c>
    </row>
    <row r="20" spans="1:4">
      <c r="A20" s="1" t="s">
        <v>521</v>
      </c>
      <c r="B20" s="1" t="s">
        <v>509</v>
      </c>
      <c r="C20" s="1" t="s">
        <v>10</v>
      </c>
      <c r="D20" s="1">
        <v>660.36</v>
      </c>
    </row>
    <row r="21" spans="1:4">
      <c r="A21" s="1" t="s">
        <v>522</v>
      </c>
      <c r="B21" s="1" t="s">
        <v>510</v>
      </c>
      <c r="C21" s="1" t="s">
        <v>10</v>
      </c>
      <c r="D21" s="1">
        <v>952.54</v>
      </c>
    </row>
    <row r="22" spans="1:4">
      <c r="A22" s="1" t="s">
        <v>525</v>
      </c>
      <c r="B22" s="1" t="s">
        <v>526</v>
      </c>
      <c r="C22" s="1" t="s">
        <v>10</v>
      </c>
      <c r="D22" s="1">
        <v>1093.26</v>
      </c>
    </row>
    <row r="26" spans="1:4">
      <c r="A26" s="3" t="s">
        <v>20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6"/>
  <sheetViews>
    <sheetView workbookViewId="0">
      <selection activeCell="A7" sqref="A7"/>
    </sheetView>
  </sheetViews>
  <sheetFormatPr baseColWidth="10" defaultColWidth="11.59765625" defaultRowHeight="13.8"/>
  <cols>
    <col min="1" max="1" width="11.59765625" style="1"/>
    <col min="2" max="2" width="36.09765625" style="1" customWidth="1"/>
    <col min="3" max="16384" width="11.59765625" style="1"/>
  </cols>
  <sheetData>
    <row r="2" spans="1:4">
      <c r="C2" s="1" t="s">
        <v>65</v>
      </c>
    </row>
    <row r="5" spans="1:4" s="2" customFormat="1" ht="28.2" customHeight="1">
      <c r="A5" s="2" t="s">
        <v>64</v>
      </c>
      <c r="B5" s="2" t="s">
        <v>3</v>
      </c>
      <c r="C5" s="2" t="s">
        <v>5</v>
      </c>
      <c r="D5" s="2" t="s">
        <v>6</v>
      </c>
    </row>
    <row r="6" spans="1:4">
      <c r="A6" s="1" t="s">
        <v>63</v>
      </c>
      <c r="B6" s="1" t="s">
        <v>67</v>
      </c>
      <c r="C6" s="1" t="s">
        <v>66</v>
      </c>
      <c r="D6" s="1">
        <v>250</v>
      </c>
    </row>
    <row r="26" spans="1:4">
      <c r="A26" s="3" t="s">
        <v>20</v>
      </c>
      <c r="B26" s="3"/>
      <c r="C26" s="3"/>
      <c r="D26" s="3"/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H186"/>
  <sheetViews>
    <sheetView workbookViewId="0">
      <pane xSplit="8" ySplit="5" topLeftCell="I6" activePane="bottomRight" state="frozen"/>
      <selection pane="topRight" activeCell="I1" sqref="I1"/>
      <selection pane="bottomLeft" activeCell="A6" sqref="A6"/>
      <selection pane="bottomRight" activeCell="H21" sqref="H21"/>
    </sheetView>
  </sheetViews>
  <sheetFormatPr baseColWidth="10" defaultColWidth="11.59765625" defaultRowHeight="13.8"/>
  <cols>
    <col min="1" max="2" width="11.59765625" style="1"/>
    <col min="3" max="3" width="13.3984375" style="1" bestFit="1" customWidth="1"/>
    <col min="4" max="4" width="44" style="1" customWidth="1"/>
    <col min="5" max="5" width="11.59765625" style="9"/>
    <col min="6" max="16384" width="11.59765625" style="1"/>
  </cols>
  <sheetData>
    <row r="2" spans="1:8">
      <c r="E2" s="9" t="s">
        <v>68</v>
      </c>
    </row>
    <row r="5" spans="1:8" s="8" customFormat="1" ht="28.2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47.4" customHeight="1">
      <c r="A6" s="10" t="s">
        <v>54</v>
      </c>
      <c r="B6" s="10" t="s">
        <v>55</v>
      </c>
      <c r="E6" s="13" t="s">
        <v>51</v>
      </c>
      <c r="H6" s="14">
        <f>SUM(H7:H17)</f>
        <v>2752.62</v>
      </c>
    </row>
    <row r="7" spans="1:8">
      <c r="C7" s="1" t="s">
        <v>530</v>
      </c>
      <c r="D7" s="4" t="str" cm="1">
        <f t="array" ref="D7:F7">IFERROR(VLOOKUP(C7,MA!$A$6:$D$26,{2,3,4},0),IFERROR(VLOOKUP(C7,MO!$A$6:$D$26,{2,3,4},0),IFERROR(VLOOKUP(C7,MQ!$A$6:$D$26,{2,3,4},0),IFERROR(VLOOKUP(C7,BA!$A$6:$H$186,{2,5,8},0),{"No encontrado","X","X"}))))</f>
        <v>CEMENTO GRIS EN SACO</v>
      </c>
      <c r="E7" s="12" t="str">
        <v>Ton</v>
      </c>
      <c r="F7" s="4">
        <v>2500</v>
      </c>
      <c r="G7" s="1">
        <v>0.5</v>
      </c>
      <c r="H7" s="4">
        <f>G7*F7</f>
        <v>1250</v>
      </c>
    </row>
    <row r="8" spans="1:8">
      <c r="C8" s="1" t="s">
        <v>531</v>
      </c>
      <c r="D8" s="4" t="str" cm="1">
        <f t="array" ref="D8:F8">IFERROR(VLOOKUP(C8,MA!$A$6:$D$26,{2,3,4},0),IFERROR(VLOOKUP(C8,MO!$A$6:$D$26,{2,3,4},0),IFERROR(VLOOKUP(C8,MQ!$A$6:$D$26,{2,3,4},0),IFERROR(VLOOKUP(C8,BA!$A$6:$H$186,{2,5,8},0),{"No encontrado","X","X"}))))</f>
        <v>ARENA DE RIO L.A.B. EN OBRA</v>
      </c>
      <c r="E8" s="12" t="str">
        <v>m3</v>
      </c>
      <c r="F8" s="4">
        <v>500</v>
      </c>
      <c r="G8" s="1">
        <v>1.03</v>
      </c>
      <c r="H8" s="4">
        <f>G8*F8</f>
        <v>515</v>
      </c>
    </row>
    <row r="9" spans="1:8">
      <c r="C9" s="1" t="s">
        <v>62</v>
      </c>
      <c r="D9" s="4" t="str" cm="1">
        <f t="array" ref="D9:F9">IFERROR(VLOOKUP(C9,MA!$A$6:$D$26,{2,3,4},0),IFERROR(VLOOKUP(C9,MO!$A$6:$D$26,{2,3,4},0),IFERROR(VLOOKUP(C9,MQ!$A$6:$D$26,{2,3,4},0),IFERROR(VLOOKUP(C9,BA!$A$6:$H$186,{2,5,8},0),{"No encontrado","X","X"}))))</f>
        <v>AGUA EN PIPA</v>
      </c>
      <c r="E9" s="12" t="str">
        <v>m3</v>
      </c>
      <c r="F9" s="4">
        <v>20</v>
      </c>
      <c r="G9" s="1">
        <v>0.5</v>
      </c>
      <c r="H9" s="4">
        <f>G9*F9</f>
        <v>10</v>
      </c>
    </row>
    <row r="10" spans="1:8">
      <c r="D10" s="4"/>
      <c r="E10" s="12"/>
    </row>
    <row r="11" spans="1:8">
      <c r="C11" s="1" t="s">
        <v>518</v>
      </c>
      <c r="D11" s="4" t="str" cm="1">
        <f t="array" ref="D11:F11">IFERROR(VLOOKUP(C11,MA!$A$6:$D$26,{2,3,4},0),IFERROR(VLOOKUP(C11,MO!$A$6:$D$26,{2,3,4},0),IFERROR(VLOOKUP(C11,MQ!$A$6:$D$26,{2,3,4},0),IFERROR(VLOOKUP(C11,BA!$A$6:$H$186,{2,5,8},0),{"No encontrado","X","X"}))))</f>
        <v>PEON</v>
      </c>
      <c r="E11" s="12" t="str">
        <v>JOR</v>
      </c>
      <c r="F11" s="4">
        <v>638.26</v>
      </c>
      <c r="G11" s="1">
        <f>8/8</f>
        <v>1</v>
      </c>
      <c r="H11" s="4">
        <f>G11*F11</f>
        <v>638.26</v>
      </c>
    </row>
    <row r="12" spans="1:8">
      <c r="D12" s="4"/>
      <c r="E12" s="12"/>
    </row>
    <row r="13" spans="1:8">
      <c r="C13" s="15" t="str">
        <f>k!$A$10</f>
        <v>HE001</v>
      </c>
      <c r="D13" s="16" t="str">
        <f>k!$B$10</f>
        <v>HERRAMIENTA MENOR</v>
      </c>
      <c r="E13" s="17" t="s">
        <v>33</v>
      </c>
      <c r="F13" s="18">
        <f>SUM(H10:H11)</f>
        <v>638.26</v>
      </c>
      <c r="G13" s="16">
        <f>k!$D$10</f>
        <v>0.03</v>
      </c>
      <c r="H13" s="16">
        <f>G13*F13</f>
        <v>19.149999999999999</v>
      </c>
    </row>
    <row r="14" spans="1:8">
      <c r="C14" s="15" t="str">
        <f>k!$A$11</f>
        <v>HE002</v>
      </c>
      <c r="D14" s="16" t="str">
        <f>k!$B$11</f>
        <v>MANDO INTERMEDIO</v>
      </c>
      <c r="E14" s="17" t="s">
        <v>33</v>
      </c>
      <c r="F14" s="16">
        <f>F13</f>
        <v>638.26</v>
      </c>
      <c r="G14" s="16">
        <f>k!$D$11</f>
        <v>0.1</v>
      </c>
      <c r="H14" s="16">
        <f>G14*F14</f>
        <v>63.83</v>
      </c>
    </row>
    <row r="15" spans="1:8">
      <c r="C15" s="15" t="str">
        <f>k!$A$12</f>
        <v>HE003</v>
      </c>
      <c r="D15" s="16" t="str">
        <f>k!$B$12</f>
        <v>EQUIPO DE SEGURIDAD</v>
      </c>
      <c r="E15" s="17" t="s">
        <v>33</v>
      </c>
      <c r="F15" s="16">
        <f t="shared" ref="F15" si="0">F14</f>
        <v>638.26</v>
      </c>
      <c r="G15" s="16">
        <f>k!$D$12</f>
        <v>0.01</v>
      </c>
      <c r="H15" s="16">
        <f>G15*F15</f>
        <v>6.38</v>
      </c>
    </row>
    <row r="16" spans="1:8">
      <c r="D16" s="4"/>
      <c r="E16" s="12"/>
      <c r="F16" s="4"/>
      <c r="H16" s="4"/>
    </row>
    <row r="17" spans="1:8">
      <c r="C17" s="1" t="s">
        <v>63</v>
      </c>
      <c r="D17" s="4" t="str" cm="1">
        <f t="array" ref="D17:F17">IFERROR(VLOOKUP(C17,MA!$A$6:$D$26,{2,3,4},0),IFERROR(VLOOKUP(C17,MO!$A$6:$D$26,{2,3,4},0),IFERROR(VLOOKUP(C17,MQ!$A$6:$D$26,{2,3,4},0),IFERROR(VLOOKUP(C17,BA!$A$6:$H$186,{2,5,8},0),{"No encontrado","X","X"}))))</f>
        <v>REVOLVEDORA 1 SACO</v>
      </c>
      <c r="E17" s="12" t="str">
        <v>Hr</v>
      </c>
      <c r="F17" s="4">
        <v>250</v>
      </c>
      <c r="G17" s="1">
        <f>8/8</f>
        <v>1</v>
      </c>
      <c r="H17" s="4">
        <f>G17*F17</f>
        <v>250</v>
      </c>
    </row>
    <row r="21" spans="1:8" s="10" customFormat="1" ht="47.4" customHeight="1">
      <c r="A21" s="10" t="s">
        <v>69</v>
      </c>
      <c r="B21" s="10" t="s">
        <v>70</v>
      </c>
      <c r="E21" s="13" t="s">
        <v>51</v>
      </c>
      <c r="H21" s="14">
        <f>SUM(H22:H33)</f>
        <v>2666.62</v>
      </c>
    </row>
    <row r="22" spans="1:8">
      <c r="C22" s="1" t="s">
        <v>530</v>
      </c>
      <c r="D22" s="4" t="str" cm="1">
        <f t="array" ref="D22:F22">IFERROR(VLOOKUP(C22,MA!$A$6:$D$26,{2,3,4},0),IFERROR(VLOOKUP(C22,MO!$A$6:$D$26,{2,3,4},0),IFERROR(VLOOKUP(C22,MQ!$A$6:$D$26,{2,3,4},0),IFERROR(VLOOKUP(C22,BA!$A$6:$H$186,{2,5,8},0),{"No encontrado","X","X"}))))</f>
        <v>CEMENTO GRIS EN SACO</v>
      </c>
      <c r="E22" s="12" t="str">
        <v>Ton</v>
      </c>
      <c r="F22" s="4">
        <v>2500</v>
      </c>
      <c r="G22" s="40">
        <v>0.41</v>
      </c>
      <c r="H22" s="4">
        <f t="shared" ref="H22:H33" si="1">G22*F22</f>
        <v>1025</v>
      </c>
    </row>
    <row r="23" spans="1:8">
      <c r="C23" s="1" t="s">
        <v>531</v>
      </c>
      <c r="D23" s="4" t="str" cm="1">
        <f t="array" ref="D23:F23">IFERROR(VLOOKUP(C23,MA!$A$6:$D$26,{2,3,4},0),IFERROR(VLOOKUP(C23,MO!$A$6:$D$26,{2,3,4},0),IFERROR(VLOOKUP(C23,MQ!$A$6:$D$26,{2,3,4},0),IFERROR(VLOOKUP(C23,BA!$A$6:$H$186,{2,5,8},0),{"No encontrado","X","X"}))))</f>
        <v>ARENA DE RIO L.A.B. EN OBRA</v>
      </c>
      <c r="E23" s="12" t="str">
        <v>m3</v>
      </c>
      <c r="F23" s="4">
        <v>500</v>
      </c>
      <c r="G23" s="40">
        <v>0.54</v>
      </c>
      <c r="H23" s="4">
        <f t="shared" si="1"/>
        <v>270</v>
      </c>
    </row>
    <row r="24" spans="1:8">
      <c r="C24" s="1" t="s">
        <v>533</v>
      </c>
      <c r="D24" s="4" t="str" cm="1">
        <f t="array" ref="D24:F24">IFERROR(VLOOKUP(C24,MA!$A$6:$D$26,{2,3,4},0),IFERROR(VLOOKUP(C24,MO!$A$6:$D$26,{2,3,4},0),IFERROR(VLOOKUP(C24,MQ!$A$6:$D$26,{2,3,4},0),IFERROR(VLOOKUP(C24,BA!$A$6:$H$186,{2,5,8},0),{"No encontrado","X","X"}))))</f>
        <v>GRAVA DE 3/4</v>
      </c>
      <c r="E24" s="12" t="str">
        <v>m3</v>
      </c>
      <c r="F24" s="4">
        <v>600</v>
      </c>
      <c r="G24" s="40">
        <v>0.64</v>
      </c>
      <c r="H24" s="4">
        <f t="shared" si="1"/>
        <v>384</v>
      </c>
    </row>
    <row r="25" spans="1:8">
      <c r="C25" s="1" t="s">
        <v>62</v>
      </c>
      <c r="D25" s="4" t="str" cm="1">
        <f t="array" ref="D25:F25">IFERROR(VLOOKUP(C25,MA!$A$6:$D$26,{2,3,4},0),IFERROR(VLOOKUP(C25,MO!$A$6:$D$26,{2,3,4},0),IFERROR(VLOOKUP(C25,MQ!$A$6:$D$26,{2,3,4},0),IFERROR(VLOOKUP(C25,BA!$A$6:$H$186,{2,5,8},0),{"No encontrado","X","X"}))))</f>
        <v>AGUA EN PIPA</v>
      </c>
      <c r="E25" s="12" t="str">
        <v>m3</v>
      </c>
      <c r="F25" s="4">
        <v>20</v>
      </c>
      <c r="G25" s="40">
        <v>0.5</v>
      </c>
      <c r="H25" s="4">
        <f t="shared" si="1"/>
        <v>10</v>
      </c>
    </row>
    <row r="26" spans="1:8">
      <c r="D26" s="4"/>
      <c r="E26" s="12"/>
      <c r="F26" s="4"/>
      <c r="G26" s="40"/>
      <c r="H26" s="4"/>
    </row>
    <row r="27" spans="1:8">
      <c r="C27" s="1" t="s">
        <v>518</v>
      </c>
      <c r="D27" s="4" t="str" cm="1">
        <f t="array" ref="D27:F27">IFERROR(VLOOKUP(C27,MA!$A$6:$D$26,{2,3,4},0),IFERROR(VLOOKUP(C27,MO!$A$6:$D$26,{2,3,4},0),IFERROR(VLOOKUP(C27,MQ!$A$6:$D$26,{2,3,4},0),IFERROR(VLOOKUP(C27,BA!$A$6:$H$186,{2,5,8},0),{"No encontrado","X","X"}))))</f>
        <v>PEON</v>
      </c>
      <c r="E27" s="12" t="str">
        <v>JOR</v>
      </c>
      <c r="F27" s="4">
        <v>638.26</v>
      </c>
      <c r="G27" s="40">
        <v>1</v>
      </c>
      <c r="H27" s="4">
        <f t="shared" si="1"/>
        <v>638.26</v>
      </c>
    </row>
    <row r="28" spans="1:8">
      <c r="D28" s="4"/>
      <c r="E28" s="12"/>
      <c r="F28" s="4"/>
      <c r="G28" s="40"/>
      <c r="H28" s="4"/>
    </row>
    <row r="29" spans="1:8">
      <c r="C29" s="15" t="str">
        <f>k!$A$10</f>
        <v>HE001</v>
      </c>
      <c r="D29" s="16" t="str">
        <f>k!$B$10</f>
        <v>HERRAMIENTA MENOR</v>
      </c>
      <c r="E29" s="17" t="s">
        <v>33</v>
      </c>
      <c r="F29" s="18">
        <f>SUM(H26:H27)</f>
        <v>638.26</v>
      </c>
      <c r="G29" s="48">
        <f>k!$D$10</f>
        <v>0.03</v>
      </c>
      <c r="H29" s="16">
        <f>G29*F29</f>
        <v>19.149999999999999</v>
      </c>
    </row>
    <row r="30" spans="1:8">
      <c r="C30" s="15" t="str">
        <f>k!$A$11</f>
        <v>HE002</v>
      </c>
      <c r="D30" s="16" t="str">
        <f>k!$B$11</f>
        <v>MANDO INTERMEDIO</v>
      </c>
      <c r="E30" s="17" t="s">
        <v>33</v>
      </c>
      <c r="F30" s="16">
        <f>F29</f>
        <v>638.26</v>
      </c>
      <c r="G30" s="48">
        <f>k!$D$11</f>
        <v>0.1</v>
      </c>
      <c r="H30" s="16">
        <f>G30*F30</f>
        <v>63.83</v>
      </c>
    </row>
    <row r="31" spans="1:8">
      <c r="C31" s="15" t="str">
        <f>k!$A$12</f>
        <v>HE003</v>
      </c>
      <c r="D31" s="16" t="str">
        <f>k!$B$12</f>
        <v>EQUIPO DE SEGURIDAD</v>
      </c>
      <c r="E31" s="17" t="s">
        <v>33</v>
      </c>
      <c r="F31" s="16">
        <f t="shared" ref="F31" si="2">F30</f>
        <v>638.26</v>
      </c>
      <c r="G31" s="48">
        <f>k!$D$12</f>
        <v>0.01</v>
      </c>
      <c r="H31" s="16">
        <f>G31*F31</f>
        <v>6.38</v>
      </c>
    </row>
    <row r="32" spans="1:8">
      <c r="D32" s="4"/>
      <c r="E32" s="12"/>
      <c r="F32" s="4"/>
      <c r="G32" s="40"/>
      <c r="H32" s="4"/>
    </row>
    <row r="33" spans="1:8">
      <c r="C33" s="1" t="s">
        <v>63</v>
      </c>
      <c r="D33" s="4" t="str" cm="1">
        <f t="array" ref="D33:F33">IFERROR(VLOOKUP(C33,MA!$A$6:$D$26,{2,3,4},0),IFERROR(VLOOKUP(C33,MO!$A$6:$D$26,{2,3,4},0),IFERROR(VLOOKUP(C33,MQ!$A$6:$D$26,{2,3,4},0),IFERROR(VLOOKUP(C33,BA!$A$6:$H$186,{2,5,8},0),{"No encontrado","X","X"}))))</f>
        <v>REVOLVEDORA 1 SACO</v>
      </c>
      <c r="E33" s="12" t="str">
        <v>Hr</v>
      </c>
      <c r="F33" s="4">
        <v>250</v>
      </c>
      <c r="G33" s="40">
        <v>1</v>
      </c>
      <c r="H33" s="4">
        <f t="shared" si="1"/>
        <v>250</v>
      </c>
    </row>
    <row r="34" spans="1:8" ht="14.4" thickBot="1">
      <c r="A34" s="49"/>
      <c r="B34" s="49"/>
      <c r="C34" s="49"/>
      <c r="D34" s="49"/>
      <c r="E34" s="50"/>
      <c r="F34" s="49"/>
      <c r="G34" s="49"/>
      <c r="H34" s="49"/>
    </row>
    <row r="35" spans="1:8" s="10" customFormat="1" ht="47.4" customHeight="1">
      <c r="A35" s="10" t="s">
        <v>73</v>
      </c>
      <c r="B35" s="10" t="s">
        <v>537</v>
      </c>
      <c r="E35" s="13" t="s">
        <v>51</v>
      </c>
      <c r="H35" s="14">
        <f>SUM(H36:H47)</f>
        <v>2460.62</v>
      </c>
    </row>
    <row r="36" spans="1:8">
      <c r="C36" s="1" t="s">
        <v>530</v>
      </c>
      <c r="D36" s="4" t="str" cm="1">
        <f t="array" ref="D36:F36">IFERROR(VLOOKUP(C36,MA!$A$6:$D$26,{2,3,4},0),IFERROR(VLOOKUP(C36,MO!$A$6:$D$26,{2,3,4},0),IFERROR(VLOOKUP(C36,MQ!$A$6:$D$26,{2,3,4},0),IFERROR(VLOOKUP(C36,BA!$A$6:$H$186,{2,5,8},0),{"No encontrado","X","X"}))))</f>
        <v>CEMENTO GRIS EN SACO</v>
      </c>
      <c r="E36" s="12" t="str">
        <v>Ton</v>
      </c>
      <c r="F36" s="4">
        <v>2500</v>
      </c>
      <c r="G36" s="40">
        <v>0.32600000000000001</v>
      </c>
      <c r="H36" s="4">
        <f t="shared" ref="H36:H39" si="3">G36*F36</f>
        <v>815</v>
      </c>
    </row>
    <row r="37" spans="1:8">
      <c r="C37" s="1" t="s">
        <v>531</v>
      </c>
      <c r="D37" s="4" t="str" cm="1">
        <f t="array" ref="D37:F37">IFERROR(VLOOKUP(C37,MA!$A$6:$D$26,{2,3,4},0),IFERROR(VLOOKUP(C37,MO!$A$6:$D$26,{2,3,4},0),IFERROR(VLOOKUP(C37,MQ!$A$6:$D$26,{2,3,4},0),IFERROR(VLOOKUP(C37,BA!$A$6:$H$186,{2,5,8},0),{"No encontrado","X","X"}))))</f>
        <v>ARENA DE RIO L.A.B. EN OBRA</v>
      </c>
      <c r="E37" s="12" t="str">
        <v>m3</v>
      </c>
      <c r="F37" s="4">
        <v>500</v>
      </c>
      <c r="G37" s="40">
        <v>0.53600000000000003</v>
      </c>
      <c r="H37" s="4">
        <f t="shared" si="3"/>
        <v>268</v>
      </c>
    </row>
    <row r="38" spans="1:8">
      <c r="C38" s="1" t="s">
        <v>533</v>
      </c>
      <c r="D38" s="4" t="str" cm="1">
        <f t="array" ref="D38:F38">IFERROR(VLOOKUP(C38,MA!$A$6:$D$26,{2,3,4},0),IFERROR(VLOOKUP(C38,MO!$A$6:$D$26,{2,3,4},0),IFERROR(VLOOKUP(C38,MQ!$A$6:$D$26,{2,3,4},0),IFERROR(VLOOKUP(C38,BA!$A$6:$H$186,{2,5,8},0),{"No encontrado","X","X"}))))</f>
        <v>GRAVA DE 3/4</v>
      </c>
      <c r="E38" s="12" t="str">
        <v>m3</v>
      </c>
      <c r="F38" s="4">
        <v>600</v>
      </c>
      <c r="G38" s="40">
        <v>0.65</v>
      </c>
      <c r="H38" s="4">
        <f t="shared" si="3"/>
        <v>390</v>
      </c>
    </row>
    <row r="39" spans="1:8">
      <c r="C39" s="1" t="s">
        <v>62</v>
      </c>
      <c r="D39" s="4" t="str" cm="1">
        <f t="array" ref="D39:F39">IFERROR(VLOOKUP(C39,MA!$A$6:$D$26,{2,3,4},0),IFERROR(VLOOKUP(C39,MO!$A$6:$D$26,{2,3,4},0),IFERROR(VLOOKUP(C39,MQ!$A$6:$D$26,{2,3,4},0),IFERROR(VLOOKUP(C39,BA!$A$6:$H$186,{2,5,8},0),{"No encontrado","X","X"}))))</f>
        <v>AGUA EN PIPA</v>
      </c>
      <c r="E39" s="12" t="str">
        <v>m3</v>
      </c>
      <c r="F39" s="4">
        <v>20</v>
      </c>
      <c r="G39" s="40">
        <v>0.5</v>
      </c>
      <c r="H39" s="4">
        <f t="shared" si="3"/>
        <v>10</v>
      </c>
    </row>
    <row r="40" spans="1:8">
      <c r="D40" s="4"/>
      <c r="E40" s="12"/>
      <c r="F40" s="4"/>
      <c r="G40" s="40"/>
      <c r="H40" s="4"/>
    </row>
    <row r="41" spans="1:8">
      <c r="C41" s="1" t="s">
        <v>518</v>
      </c>
      <c r="D41" s="4" t="str" cm="1">
        <f t="array" ref="D41:F41">IFERROR(VLOOKUP(C41,MA!$A$6:$D$26,{2,3,4},0),IFERROR(VLOOKUP(C41,MO!$A$6:$D$26,{2,3,4},0),IFERROR(VLOOKUP(C41,MQ!$A$6:$D$26,{2,3,4},0),IFERROR(VLOOKUP(C41,BA!$A$6:$H$186,{2,5,8},0),{"No encontrado","X","X"}))))</f>
        <v>PEON</v>
      </c>
      <c r="E41" s="12" t="str">
        <v>JOR</v>
      </c>
      <c r="F41" s="4">
        <v>638.26</v>
      </c>
      <c r="G41" s="40">
        <v>1</v>
      </c>
      <c r="H41" s="4">
        <f t="shared" ref="H41" si="4">G41*F41</f>
        <v>638.26</v>
      </c>
    </row>
    <row r="42" spans="1:8">
      <c r="D42" s="4"/>
      <c r="E42" s="12"/>
      <c r="F42" s="4"/>
      <c r="G42" s="40"/>
      <c r="H42" s="4"/>
    </row>
    <row r="43" spans="1:8">
      <c r="C43" s="15" t="str">
        <f>k!$A$10</f>
        <v>HE001</v>
      </c>
      <c r="D43" s="16" t="str">
        <f>k!$B$10</f>
        <v>HERRAMIENTA MENOR</v>
      </c>
      <c r="E43" s="17" t="s">
        <v>33</v>
      </c>
      <c r="F43" s="18">
        <f>SUM(H40:H41)</f>
        <v>638.26</v>
      </c>
      <c r="G43" s="48">
        <f>k!$D$10</f>
        <v>0.03</v>
      </c>
      <c r="H43" s="16">
        <f>G43*F43</f>
        <v>19.149999999999999</v>
      </c>
    </row>
    <row r="44" spans="1:8">
      <c r="C44" s="15" t="str">
        <f>k!$A$11</f>
        <v>HE002</v>
      </c>
      <c r="D44" s="16" t="str">
        <f>k!$B$11</f>
        <v>MANDO INTERMEDIO</v>
      </c>
      <c r="E44" s="17" t="s">
        <v>33</v>
      </c>
      <c r="F44" s="16">
        <f>F43</f>
        <v>638.26</v>
      </c>
      <c r="G44" s="48">
        <f>k!$D$11</f>
        <v>0.1</v>
      </c>
      <c r="H44" s="16">
        <f>G44*F44</f>
        <v>63.83</v>
      </c>
    </row>
    <row r="45" spans="1:8">
      <c r="C45" s="15" t="str">
        <f>k!$A$12</f>
        <v>HE003</v>
      </c>
      <c r="D45" s="16" t="str">
        <f>k!$B$12</f>
        <v>EQUIPO DE SEGURIDAD</v>
      </c>
      <c r="E45" s="17" t="s">
        <v>33</v>
      </c>
      <c r="F45" s="16">
        <f t="shared" ref="F45" si="5">F44</f>
        <v>638.26</v>
      </c>
      <c r="G45" s="48">
        <f>k!$D$12</f>
        <v>0.01</v>
      </c>
      <c r="H45" s="16">
        <f>G45*F45</f>
        <v>6.38</v>
      </c>
    </row>
    <row r="46" spans="1:8">
      <c r="D46" s="4"/>
      <c r="E46" s="12"/>
      <c r="F46" s="4"/>
      <c r="G46" s="40"/>
      <c r="H46" s="4"/>
    </row>
    <row r="47" spans="1:8">
      <c r="C47" s="1" t="s">
        <v>63</v>
      </c>
      <c r="D47" s="4" t="str" cm="1">
        <f t="array" ref="D47:F47">IFERROR(VLOOKUP(C47,MA!$A$6:$D$26,{2,3,4},0),IFERROR(VLOOKUP(C47,MO!$A$6:$D$26,{2,3,4},0),IFERROR(VLOOKUP(C47,MQ!$A$6:$D$26,{2,3,4},0),IFERROR(VLOOKUP(C47,BA!$A$6:$H$186,{2,5,8},0),{"No encontrado","X","X"}))))</f>
        <v>REVOLVEDORA 1 SACO</v>
      </c>
      <c r="E47" s="12" t="str">
        <v>Hr</v>
      </c>
      <c r="F47" s="4">
        <v>250</v>
      </c>
      <c r="G47" s="40">
        <v>1</v>
      </c>
      <c r="H47" s="4">
        <f t="shared" ref="H47" si="6">G47*F47</f>
        <v>250</v>
      </c>
    </row>
    <row r="48" spans="1:8">
      <c r="D48" s="4"/>
      <c r="E48" s="12"/>
      <c r="F48" s="4"/>
      <c r="G48" s="40"/>
      <c r="H48" s="4"/>
    </row>
    <row r="49" spans="1:8" ht="14.4" thickBot="1">
      <c r="A49" s="49"/>
      <c r="B49" s="49"/>
      <c r="C49" s="49"/>
      <c r="D49" s="49"/>
      <c r="E49" s="50"/>
      <c r="F49" s="49"/>
      <c r="G49" s="49"/>
      <c r="H49" s="49"/>
    </row>
    <row r="50" spans="1:8" s="10" customFormat="1" ht="47.4" customHeight="1">
      <c r="A50" s="10" t="s">
        <v>538</v>
      </c>
      <c r="B50" s="10" t="s">
        <v>74</v>
      </c>
      <c r="E50" s="13" t="s">
        <v>50</v>
      </c>
      <c r="H50" s="14">
        <f>SUM(H51:H64)</f>
        <v>430.47</v>
      </c>
    </row>
    <row r="51" spans="1:8">
      <c r="C51" s="1" t="s">
        <v>528</v>
      </c>
      <c r="D51" s="4" t="str" cm="1">
        <f t="array" ref="D51:F51">IFERROR(VLOOKUP(C51,MA!$A$6:$D$26,{2,3,4},0),IFERROR(VLOOKUP(C51,MO!$A$6:$D$26,{2,3,4},0),IFERROR(VLOOKUP(C51,MQ!$A$6:$D$26,{2,3,4},0),IFERROR(VLOOKUP(C51,BA!$A$6:$H$186,{2,5,8},0),{"No encontrado","X","X"}))))</f>
        <v>MADERA DE PINO DE TERCERA</v>
      </c>
      <c r="E51" s="12" t="str">
        <v>Pt</v>
      </c>
      <c r="F51" s="4">
        <v>10</v>
      </c>
      <c r="G51" s="1">
        <f>(11/5)*1.25</f>
        <v>2.75</v>
      </c>
      <c r="H51" s="4">
        <f t="shared" ref="H51:H56" si="7">G51*F51</f>
        <v>27.5</v>
      </c>
    </row>
    <row r="52" spans="1:8">
      <c r="C52" s="1" t="s">
        <v>35</v>
      </c>
      <c r="D52" s="4" t="str" cm="1">
        <f t="array" ref="D52:F52">IFERROR(VLOOKUP(C52,MA!$A$6:$D$26,{2,3,4},0),IFERROR(VLOOKUP(C52,MO!$A$6:$D$26,{2,3,4},0),IFERROR(VLOOKUP(C52,MQ!$A$6:$D$26,{2,3,4},0),IFERROR(VLOOKUP(C52,BA!$A$6:$H$186,{2,5,8},0),{"No encontrado","X","X"}))))</f>
        <v>CLAVO</v>
      </c>
      <c r="E52" s="12" t="str">
        <v>Kg</v>
      </c>
      <c r="F52" s="4">
        <v>36</v>
      </c>
      <c r="G52" s="1">
        <v>0.1</v>
      </c>
      <c r="H52" s="4">
        <f t="shared" ref="H52" si="8">G52*F52</f>
        <v>3.6</v>
      </c>
    </row>
    <row r="53" spans="1:8">
      <c r="C53" s="1" t="s">
        <v>535</v>
      </c>
      <c r="D53" s="4" t="str" cm="1">
        <f t="array" ref="D53:F53">IFERROR(VLOOKUP(C53,MA!$A$6:$D$26,{2,3,4},0),IFERROR(VLOOKUP(C53,MO!$A$6:$D$26,{2,3,4},0),IFERROR(VLOOKUP(C53,MQ!$A$6:$D$26,{2,3,4},0),IFERROR(VLOOKUP(C53,BA!$A$6:$H$186,{2,5,8},0),{"No encontrado","X","X"}))))</f>
        <v>ALAMBRE RECOCIDO</v>
      </c>
      <c r="E53" s="12" t="str">
        <v>Kg</v>
      </c>
      <c r="F53" s="4">
        <v>22</v>
      </c>
      <c r="G53" s="1">
        <v>0.5</v>
      </c>
      <c r="H53" s="4">
        <f t="shared" ref="H53" si="9">G53*F53</f>
        <v>11</v>
      </c>
    </row>
    <row r="54" spans="1:8">
      <c r="C54" s="1" t="s">
        <v>539</v>
      </c>
      <c r="D54" s="4" t="str" cm="1">
        <f t="array" ref="D54:F54">IFERROR(VLOOKUP(C54,MA!$A$6:$D$26,{2,3,4},0),IFERROR(VLOOKUP(C54,MO!$A$6:$D$26,{2,3,4},0),IFERROR(VLOOKUP(C54,MQ!$A$6:$D$26,{2,3,4},0),IFERROR(VLOOKUP(C54,BA!$A$6:$H$186,{2,5,8},0),{"No encontrado","X","X"}))))</f>
        <v>DESMOLDANTE</v>
      </c>
      <c r="E54" s="12" t="str">
        <v>Lt</v>
      </c>
      <c r="F54" s="4">
        <v>97.73</v>
      </c>
      <c r="G54" s="1">
        <v>0.2</v>
      </c>
      <c r="H54" s="4">
        <f t="shared" ref="H54" si="10">G54*F54</f>
        <v>19.55</v>
      </c>
    </row>
    <row r="55" spans="1:8">
      <c r="D55" s="4"/>
      <c r="E55" s="12"/>
      <c r="F55" s="4"/>
      <c r="H55" s="4"/>
    </row>
    <row r="56" spans="1:8">
      <c r="C56" s="1" t="s">
        <v>13</v>
      </c>
      <c r="D56" s="4" t="str" cm="1">
        <f t="array" ref="D56:F56">IFERROR(VLOOKUP(C56,MA!$A$6:$D$26,{2,3,4},0),IFERROR(VLOOKUP(C56,MO!$A$6:$D$26,{2,3,4},0),IFERROR(VLOOKUP(C56,MQ!$A$6:$D$26,{2,3,4},0),IFERROR(VLOOKUP(C56,BA!$A$6:$H$186,{2,5,8},0),{"No encontrado","X","X"}))))</f>
        <v>CARPINTERO DE OBRA NEGRA, OFICIAL</v>
      </c>
      <c r="E56" s="12" t="str">
        <v>JOR</v>
      </c>
      <c r="F56" s="4">
        <v>949.25</v>
      </c>
      <c r="G56" s="1">
        <f>1/5</f>
        <v>0.2</v>
      </c>
      <c r="H56" s="4">
        <f t="shared" si="7"/>
        <v>189.85</v>
      </c>
    </row>
    <row r="57" spans="1:8">
      <c r="C57" s="1" t="s">
        <v>11</v>
      </c>
      <c r="D57" s="4" t="str" cm="1">
        <f t="array" ref="D57:F57">IFERROR(VLOOKUP(C57,MA!$A$6:$D$26,{2,3,4},0),IFERROR(VLOOKUP(C57,MO!$A$6:$D$26,{2,3,4},0),IFERROR(VLOOKUP(C57,MQ!$A$6:$D$26,{2,3,4},0),IFERROR(VLOOKUP(C57,BA!$A$6:$H$186,{2,5,8},0),{"No encontrado","X","X"}))))</f>
        <v xml:space="preserve">AYUDANTE GENERAL </v>
      </c>
      <c r="E57" s="12" t="str">
        <v>JOR</v>
      </c>
      <c r="F57" s="4">
        <v>668.33</v>
      </c>
      <c r="G57" s="1">
        <f>1/5</f>
        <v>0.2</v>
      </c>
      <c r="H57" s="4">
        <f t="shared" ref="H57" si="11">G57*F57</f>
        <v>133.66999999999999</v>
      </c>
    </row>
    <row r="58" spans="1:8">
      <c r="D58" s="4"/>
      <c r="E58" s="12"/>
      <c r="F58" s="4"/>
      <c r="H58" s="4"/>
    </row>
    <row r="59" spans="1:8">
      <c r="D59" s="4"/>
      <c r="E59" s="12"/>
    </row>
    <row r="60" spans="1:8">
      <c r="C60" s="15" t="str">
        <f>k!$A$10</f>
        <v>HE001</v>
      </c>
      <c r="D60" s="16" t="str">
        <f>k!$B$10</f>
        <v>HERRAMIENTA MENOR</v>
      </c>
      <c r="E60" s="17" t="s">
        <v>33</v>
      </c>
      <c r="F60" s="18">
        <f>SUM(H56:H57)</f>
        <v>323.52</v>
      </c>
      <c r="G60" s="16">
        <f>k!$D$10</f>
        <v>0.03</v>
      </c>
      <c r="H60" s="16">
        <f>G60*F60</f>
        <v>9.7100000000000009</v>
      </c>
    </row>
    <row r="61" spans="1:8">
      <c r="C61" s="15" t="str">
        <f>k!$A$11</f>
        <v>HE002</v>
      </c>
      <c r="D61" s="16" t="str">
        <f>k!$B$11</f>
        <v>MANDO INTERMEDIO</v>
      </c>
      <c r="E61" s="17" t="s">
        <v>33</v>
      </c>
      <c r="F61" s="16">
        <f>F60</f>
        <v>323.52</v>
      </c>
      <c r="G61" s="16">
        <f>k!$D$11</f>
        <v>0.1</v>
      </c>
      <c r="H61" s="16">
        <f>G61*F61</f>
        <v>32.35</v>
      </c>
    </row>
    <row r="62" spans="1:8">
      <c r="C62" s="15" t="str">
        <f>k!$A$12</f>
        <v>HE003</v>
      </c>
      <c r="D62" s="16" t="str">
        <f>k!$B$12</f>
        <v>EQUIPO DE SEGURIDAD</v>
      </c>
      <c r="E62" s="17" t="s">
        <v>33</v>
      </c>
      <c r="F62" s="16">
        <f t="shared" ref="F62" si="12">F61</f>
        <v>323.52</v>
      </c>
      <c r="G62" s="16">
        <f>k!$D$12</f>
        <v>0.01</v>
      </c>
      <c r="H62" s="16">
        <f>G62*F62</f>
        <v>3.24</v>
      </c>
    </row>
    <row r="63" spans="1:8">
      <c r="C63" s="15"/>
      <c r="D63" s="16"/>
      <c r="E63" s="17"/>
      <c r="F63" s="16"/>
      <c r="G63" s="16"/>
      <c r="H63" s="16"/>
    </row>
    <row r="64" spans="1:8">
      <c r="C64" s="15"/>
      <c r="D64" s="16"/>
      <c r="E64" s="17"/>
      <c r="F64" s="16"/>
      <c r="G64" s="16"/>
      <c r="H64" s="16"/>
    </row>
    <row r="186" spans="1:5">
      <c r="A186" s="3" t="s">
        <v>20</v>
      </c>
      <c r="B186" s="3"/>
      <c r="C186" s="3"/>
      <c r="D186" s="3"/>
      <c r="E186" s="1"/>
    </row>
  </sheetData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workbookViewId="0">
      <selection activeCell="D7" sqref="D7"/>
    </sheetView>
  </sheetViews>
  <sheetFormatPr baseColWidth="10" defaultRowHeight="13.8"/>
  <sheetData>
    <row r="1" spans="1:14">
      <c r="A1" t="s">
        <v>41</v>
      </c>
    </row>
    <row r="2" spans="1:14">
      <c r="A2" s="27" t="s">
        <v>36</v>
      </c>
      <c r="B2" s="27" t="s">
        <v>37</v>
      </c>
      <c r="C2" s="27"/>
      <c r="D2" s="27"/>
      <c r="G2" s="33"/>
      <c r="H2" s="34">
        <f>1/3</f>
        <v>0.33</v>
      </c>
      <c r="I2" s="33"/>
      <c r="J2" s="33"/>
      <c r="K2" s="33"/>
      <c r="L2" s="33"/>
      <c r="M2" s="33"/>
      <c r="N2" s="33"/>
    </row>
    <row r="3" spans="1:14">
      <c r="A3" s="27" t="s">
        <v>38</v>
      </c>
      <c r="B3" s="27" t="s">
        <v>40</v>
      </c>
      <c r="C3" s="27"/>
      <c r="D3" s="28">
        <v>0.15</v>
      </c>
      <c r="G3" s="33"/>
      <c r="H3" s="34">
        <f t="shared" ref="H3:H4" si="0">1/3</f>
        <v>0.33</v>
      </c>
      <c r="I3" s="33"/>
      <c r="J3" s="33"/>
      <c r="K3" s="33"/>
      <c r="L3" s="33"/>
      <c r="M3" s="33"/>
      <c r="N3" s="33"/>
    </row>
    <row r="4" spans="1:14">
      <c r="A4" s="27" t="s">
        <v>39</v>
      </c>
      <c r="B4" s="27" t="s">
        <v>42</v>
      </c>
      <c r="C4" s="27"/>
      <c r="D4" s="28">
        <v>0.2</v>
      </c>
      <c r="G4" s="33"/>
      <c r="H4" s="35">
        <f t="shared" si="0"/>
        <v>0.33</v>
      </c>
      <c r="I4" s="33"/>
      <c r="J4" s="33"/>
      <c r="K4" s="33"/>
      <c r="L4" s="33"/>
      <c r="M4" s="33"/>
      <c r="N4" s="33"/>
    </row>
    <row r="5" spans="1:14">
      <c r="A5" s="27" t="s">
        <v>43</v>
      </c>
      <c r="B5" s="27" t="s">
        <v>44</v>
      </c>
      <c r="C5" s="27"/>
      <c r="D5" s="28">
        <v>5.5999999999999999E-3</v>
      </c>
      <c r="G5" s="33"/>
      <c r="H5" s="33">
        <f>SUM(H2:H4)</f>
        <v>0.99</v>
      </c>
      <c r="I5" s="33" t="s">
        <v>83</v>
      </c>
      <c r="J5" s="33"/>
      <c r="K5" s="33"/>
      <c r="L5" s="33"/>
      <c r="M5" s="33"/>
      <c r="N5" s="33"/>
    </row>
    <row r="6" spans="1:14">
      <c r="A6" s="27" t="s">
        <v>45</v>
      </c>
      <c r="B6" s="27" t="s">
        <v>46</v>
      </c>
      <c r="C6" s="27"/>
      <c r="D6" s="28">
        <v>0.1</v>
      </c>
      <c r="G6" s="33"/>
      <c r="H6" s="33"/>
      <c r="I6" s="33" t="s">
        <v>84</v>
      </c>
      <c r="J6" s="33"/>
      <c r="K6" s="33"/>
      <c r="L6" s="33"/>
      <c r="M6" s="33"/>
      <c r="N6" s="33"/>
    </row>
    <row r="7" spans="1:14">
      <c r="A7" s="27" t="s">
        <v>47</v>
      </c>
      <c r="B7" s="27" t="s">
        <v>48</v>
      </c>
      <c r="C7" s="27"/>
      <c r="D7" s="28">
        <v>0</v>
      </c>
    </row>
    <row r="8" spans="1:14">
      <c r="A8" s="27" t="s">
        <v>16</v>
      </c>
      <c r="B8" s="27" t="s">
        <v>49</v>
      </c>
      <c r="C8" s="27"/>
      <c r="D8" s="28">
        <v>0</v>
      </c>
    </row>
    <row r="10" spans="1:14">
      <c r="A10" s="29" t="s">
        <v>23</v>
      </c>
      <c r="B10" s="29" t="s">
        <v>24</v>
      </c>
      <c r="C10" s="29"/>
      <c r="D10" s="30">
        <v>0.03</v>
      </c>
    </row>
    <row r="11" spans="1:14">
      <c r="A11" s="29" t="s">
        <v>25</v>
      </c>
      <c r="B11" s="29" t="s">
        <v>28</v>
      </c>
      <c r="C11" s="29"/>
      <c r="D11" s="30">
        <v>0.1</v>
      </c>
    </row>
    <row r="12" spans="1:14">
      <c r="A12" s="29" t="s">
        <v>26</v>
      </c>
      <c r="B12" s="29" t="s">
        <v>29</v>
      </c>
      <c r="C12" s="29"/>
      <c r="D12" s="30">
        <v>0.01</v>
      </c>
    </row>
    <row r="13" spans="1:14">
      <c r="A13" s="29" t="s">
        <v>27</v>
      </c>
      <c r="B13" s="29" t="s">
        <v>30</v>
      </c>
      <c r="C13" s="29"/>
      <c r="D13" s="30">
        <v>0</v>
      </c>
    </row>
    <row r="14" spans="1:14">
      <c r="A14" s="29" t="s">
        <v>31</v>
      </c>
      <c r="B14" s="29" t="s">
        <v>32</v>
      </c>
      <c r="C14" s="29"/>
      <c r="D14" s="3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R-PRE</vt:lpstr>
      <vt:lpstr>PRE</vt:lpstr>
      <vt:lpstr>PU</vt:lpstr>
      <vt:lpstr>MA</vt:lpstr>
      <vt:lpstr>MO</vt:lpstr>
      <vt:lpstr>MQ</vt:lpstr>
      <vt:lpstr>BA</vt:lpstr>
      <vt:lpstr>k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Fernandez</dc:creator>
  <cp:lastModifiedBy>Amyndra</cp:lastModifiedBy>
  <cp:lastPrinted>2024-08-13T20:07:58Z</cp:lastPrinted>
  <dcterms:created xsi:type="dcterms:W3CDTF">2024-08-08T20:21:30Z</dcterms:created>
  <dcterms:modified xsi:type="dcterms:W3CDTF">2024-10-12T00:02:57Z</dcterms:modified>
</cp:coreProperties>
</file>