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DELL\Documents\001 MAESTRÍA EN VALUACIÓN\03 INGENIERIA DE COSTOS\11_10_24 VIERNES\"/>
    </mc:Choice>
  </mc:AlternateContent>
  <xr:revisionPtr revIDLastSave="0" documentId="13_ncr:1_{2515A0DA-3A4C-4F6A-94F1-F0839EFA7FFD}" xr6:coauthVersionLast="47" xr6:coauthVersionMax="47" xr10:uidLastSave="{00000000-0000-0000-0000-000000000000}"/>
  <bookViews>
    <workbookView xWindow="-108" yWindow="-108" windowWidth="23256" windowHeight="12720" activeTab="2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8" i="1"/>
  <c r="G10" i="1"/>
  <c r="D10" i="1" a="1"/>
  <c r="D10" i="1" s="1"/>
  <c r="D22" i="2"/>
  <c r="H10" i="1" l="1"/>
  <c r="G6" i="1" l="1"/>
  <c r="D27" i="1"/>
  <c r="C27" i="1"/>
  <c r="G26" i="1"/>
  <c r="D26" i="1"/>
  <c r="C26" i="1"/>
  <c r="G25" i="1"/>
  <c r="D25" i="1"/>
  <c r="C25" i="1"/>
  <c r="G24" i="1"/>
  <c r="D24" i="1"/>
  <c r="C24" i="1"/>
  <c r="G23" i="1"/>
  <c r="D23" i="1"/>
  <c r="C23" i="1"/>
  <c r="G22" i="1"/>
  <c r="D22" i="1"/>
  <c r="C22" i="1"/>
  <c r="D21" i="1"/>
  <c r="C21" i="1"/>
  <c r="G19" i="1"/>
  <c r="D19" i="1"/>
  <c r="C19" i="1"/>
  <c r="G18" i="1"/>
  <c r="D18" i="1"/>
  <c r="C18" i="1"/>
  <c r="G17" i="1"/>
  <c r="D17" i="1"/>
  <c r="C17" i="1"/>
  <c r="G16" i="1"/>
  <c r="D16" i="1"/>
  <c r="C16" i="1"/>
  <c r="G15" i="1"/>
  <c r="D15" i="1"/>
  <c r="C15" i="1"/>
  <c r="D13" i="1" a="1"/>
  <c r="D13" i="1" s="1"/>
  <c r="D12" i="1" a="1"/>
  <c r="D12" i="1" s="1"/>
  <c r="D8" i="1" a="1"/>
  <c r="D8" i="1" s="1"/>
  <c r="H12" i="1" l="1"/>
  <c r="H13" i="1"/>
  <c r="H8" i="1"/>
  <c r="D20" i="2"/>
  <c r="G43" i="7"/>
  <c r="G42" i="7"/>
  <c r="D43" i="7" a="1"/>
  <c r="H43" i="7" s="1"/>
  <c r="G37" i="7"/>
  <c r="D38" i="7" a="1"/>
  <c r="H38" i="7" s="1"/>
  <c r="D17" i="2"/>
  <c r="D40" i="7" a="1"/>
  <c r="H40" i="7" s="1"/>
  <c r="D37" i="7" a="1"/>
  <c r="D37" i="7" s="1"/>
  <c r="D39" i="7" a="1"/>
  <c r="D39" i="7" s="1"/>
  <c r="D42" i="7" a="1"/>
  <c r="D42" i="7" s="1"/>
  <c r="C45" i="7"/>
  <c r="D45" i="7"/>
  <c r="G45" i="7"/>
  <c r="C46" i="7"/>
  <c r="D46" i="7"/>
  <c r="G46" i="7"/>
  <c r="C47" i="7"/>
  <c r="D47" i="7"/>
  <c r="G47" i="7"/>
  <c r="D62" i="7" a="1"/>
  <c r="H62" i="7" s="1"/>
  <c r="G60" i="7"/>
  <c r="D60" i="7"/>
  <c r="C60" i="7"/>
  <c r="G59" i="7"/>
  <c r="D59" i="7"/>
  <c r="C59" i="7"/>
  <c r="G58" i="7"/>
  <c r="D58" i="7"/>
  <c r="C58" i="7"/>
  <c r="D56" i="7" a="1"/>
  <c r="H56" i="7" s="1"/>
  <c r="F58" i="7" s="1"/>
  <c r="D54" i="7" a="1"/>
  <c r="H54" i="7" s="1"/>
  <c r="D53" i="7" a="1"/>
  <c r="H53" i="7" s="1"/>
  <c r="D52" i="7" a="1"/>
  <c r="H52" i="7" s="1"/>
  <c r="D51" i="7" a="1"/>
  <c r="H51" i="7" s="1"/>
  <c r="G17" i="7"/>
  <c r="G11" i="7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31" i="7"/>
  <c r="C31" i="7"/>
  <c r="D30" i="7"/>
  <c r="C30" i="7"/>
  <c r="D29" i="7"/>
  <c r="C29" i="7"/>
  <c r="D15" i="7"/>
  <c r="D14" i="7"/>
  <c r="D13" i="7"/>
  <c r="C15" i="7"/>
  <c r="C14" i="7"/>
  <c r="C13" i="7"/>
  <c r="G31" i="7"/>
  <c r="G30" i="7"/>
  <c r="G29" i="7"/>
  <c r="G15" i="7"/>
  <c r="G14" i="7"/>
  <c r="G13" i="7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F15" i="1" l="1"/>
  <c r="H15" i="1" s="1"/>
  <c r="D43" i="7"/>
  <c r="D38" i="7"/>
  <c r="D40" i="7"/>
  <c r="H42" i="7"/>
  <c r="H39" i="7"/>
  <c r="H37" i="7"/>
  <c r="D51" i="7"/>
  <c r="F59" i="7"/>
  <c r="F60" i="7" s="1"/>
  <c r="H60" i="7" s="1"/>
  <c r="H58" i="7"/>
  <c r="D54" i="7"/>
  <c r="D52" i="7"/>
  <c r="D56" i="7"/>
  <c r="D53" i="7"/>
  <c r="D62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9" i="7"/>
  <c r="H33" i="7"/>
  <c r="H22" i="7"/>
  <c r="H24" i="7"/>
  <c r="H25" i="7"/>
  <c r="H7" i="7"/>
  <c r="H8" i="7"/>
  <c r="H23" i="7"/>
  <c r="H27" i="7"/>
  <c r="F29" i="7" s="1"/>
  <c r="H17" i="7"/>
  <c r="H11" i="7"/>
  <c r="F13" i="7" s="1"/>
  <c r="F16" i="1" l="1"/>
  <c r="F45" i="7"/>
  <c r="H45" i="7" s="1"/>
  <c r="H59" i="7"/>
  <c r="H50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F30" i="7"/>
  <c r="H29" i="7"/>
  <c r="F14" i="7"/>
  <c r="H13" i="7"/>
  <c r="F17" i="1" l="1"/>
  <c r="H16" i="1"/>
  <c r="F46" i="7"/>
  <c r="H46" i="7" s="1"/>
  <c r="H30" i="7"/>
  <c r="F31" i="7"/>
  <c r="F15" i="7"/>
  <c r="H14" i="7"/>
  <c r="F18" i="1" l="1"/>
  <c r="H17" i="1"/>
  <c r="F47" i="7"/>
  <c r="H47" i="7" s="1"/>
  <c r="H31" i="7"/>
  <c r="H15" i="7"/>
  <c r="F19" i="1" l="1"/>
  <c r="H19" i="1" s="1"/>
  <c r="H18" i="1"/>
  <c r="H36" i="7"/>
  <c r="H6" i="7" l="1"/>
  <c r="H21" i="7"/>
  <c r="D9" i="1" l="1" a="1"/>
  <c r="D9" i="1" l="1"/>
  <c r="H9" i="1"/>
  <c r="F22" i="1" s="1"/>
  <c r="H22" i="1" l="1"/>
  <c r="F23" i="1"/>
  <c r="H23" i="1" l="1"/>
  <c r="F24" i="1" s="1"/>
  <c r="H24" i="1" s="1"/>
  <c r="F25" i="1" s="1"/>
  <c r="H25" i="1" s="1"/>
  <c r="F26" i="1" s="1"/>
  <c r="H26" i="1" s="1"/>
  <c r="H27" i="1" s="1"/>
  <c r="H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<sst xmlns="http://schemas.openxmlformats.org/spreadsheetml/2006/main" count="842" uniqueCount="556">
  <si>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</si>
  <si>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</si>
  <si>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</si>
  <si>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</si>
  <si>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</si>
  <si>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</si>
  <si>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</si>
  <si>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</si>
  <si>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</si>
  <si>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</si>
  <si>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</si>
  <si>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</si>
  <si>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</si>
  <si>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</si>
  <si>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</si>
  <si>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</si>
  <si>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</si>
  <si>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</si>
  <si>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</si>
  <si>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</si>
  <si>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</si>
  <si>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</si>
  <si>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</si>
  <si>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</si>
  <si>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</si>
  <si>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</si>
  <si>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</si>
  <si>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</si>
  <si>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</si>
  <si>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</si>
  <si>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</si>
  <si>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</si>
  <si>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</si>
  <si>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</si>
  <si>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</si>
  <si>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</si>
  <si>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</si>
  <si>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</si>
  <si>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</si>
  <si>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</si>
  <si>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</si>
  <si>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</si>
  <si>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</si>
  <si>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</si>
  <si>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</si>
  <si>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</si>
  <si>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</si>
  <si>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</si>
  <si>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</si>
  <si>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</si>
  <si>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</si>
  <si>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</si>
  <si>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</si>
  <si>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</si>
  <si>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</si>
  <si>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</si>
  <si>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</si>
  <si>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</si>
  <si>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</si>
  <si>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</si>
  <si>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</si>
  <si>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</si>
  <si>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</si>
  <si>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</si>
  <si>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</si>
  <si>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</si>
  <si>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</si>
  <si>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</si>
  <si>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</si>
  <si>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</si>
  <si>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</si>
  <si>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</si>
  <si>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</si>
  <si>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</si>
  <si>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</si>
  <si>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</si>
  <si>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</si>
  <si>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</si>
  <si>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</si>
  <si>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</si>
  <si>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</si>
  <si>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</si>
  <si>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</si>
  <si>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</si>
  <si>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</si>
  <si>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</si>
  <si>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</si>
  <si>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</si>
  <si>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</si>
  <si>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</si>
  <si>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</si>
  <si>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</si>
  <si>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</si>
  <si>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</si>
  <si>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</si>
  <si>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</si>
  <si>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</si>
  <si>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</si>
  <si>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</si>
  <si>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</si>
  <si>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</si>
  <si>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</si>
  <si>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</si>
  <si>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</si>
  <si>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</si>
  <si>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</si>
  <si>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</si>
  <si>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</si>
  <si>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</si>
  <si>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</si>
  <si>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</si>
  <si>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</si>
  <si>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</si>
  <si>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</si>
  <si>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</si>
  <si>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</si>
  <si>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</si>
  <si>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</si>
  <si>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</si>
  <si>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</si>
  <si>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</si>
  <si>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</si>
  <si>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</si>
  <si>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</si>
  <si>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</si>
  <si>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</si>
  <si>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</si>
  <si>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</si>
  <si>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</si>
  <si>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</si>
  <si>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</si>
  <si>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</si>
  <si>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</si>
  <si>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</si>
  <si>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</si>
  <si>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</si>
  <si>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</si>
  <si>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</si>
  <si>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</si>
  <si>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</si>
  <si>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</si>
  <si>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</si>
  <si>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</si>
  <si>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</si>
  <si>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</si>
  <si>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</si>
  <si>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</si>
  <si>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</si>
  <si>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</si>
  <si>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</si>
  <si>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</si>
  <si>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</si>
  <si>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</si>
  <si>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</si>
  <si>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</si>
  <si>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</si>
  <si>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</si>
  <si>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</si>
  <si>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</si>
  <si>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</si>
  <si>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</si>
  <si>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</si>
  <si>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</si>
  <si>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</si>
  <si>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</si>
  <si>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</si>
  <si>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</si>
  <si>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</si>
  <si>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</si>
  <si>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</si>
  <si>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</si>
  <si>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</si>
  <si>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</si>
  <si>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</si>
  <si>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</si>
  <si>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</si>
  <si>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</si>
  <si>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</si>
  <si>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</si>
  <si>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</si>
  <si>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</si>
  <si>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</si>
  <si>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</si>
  <si>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</si>
  <si>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</si>
  <si>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</si>
  <si>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</si>
  <si>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</si>
  <si>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</si>
  <si>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</si>
  <si>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</si>
  <si>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</si>
  <si>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</si>
  <si>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</si>
  <si>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</si>
  <si>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</si>
  <si>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</si>
  <si>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</si>
  <si>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</si>
  <si>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</si>
  <si>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</si>
  <si>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</si>
  <si>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</si>
  <si>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</si>
  <si>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</si>
  <si>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</si>
  <si>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</si>
  <si>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</si>
  <si>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</si>
  <si>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</si>
  <si>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</si>
  <si>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</si>
  <si>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</si>
  <si>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</si>
  <si>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</si>
  <si>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</si>
  <si>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</si>
  <si>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</si>
  <si>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</si>
  <si>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</si>
  <si>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</si>
  <si>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</si>
  <si>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</si>
  <si>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</si>
  <si>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</si>
  <si>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</si>
  <si>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</si>
  <si>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</si>
  <si>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</si>
  <si>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</si>
  <si>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</si>
  <si>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</si>
  <si>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</si>
  <si>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</si>
  <si>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</si>
  <si>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</si>
  <si>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</si>
  <si>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</si>
  <si>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</si>
  <si>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</si>
  <si>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</si>
  <si>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</si>
  <si>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</si>
  <si>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</si>
  <si>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</si>
  <si>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</si>
  <si>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</si>
  <si>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</si>
  <si>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</si>
  <si>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</si>
  <si>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</si>
  <si>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</si>
  <si>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</si>
  <si>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</si>
  <si>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</si>
  <si>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</si>
  <si>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</si>
  <si>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</si>
  <si>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</si>
  <si>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</si>
  <si>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</si>
  <si>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</si>
  <si>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</si>
  <si>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</si>
  <si>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</si>
  <si>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</si>
  <si>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</si>
  <si>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</si>
  <si>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</si>
  <si>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</si>
  <si>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</si>
  <si>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</si>
  <si>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</si>
  <si>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</si>
  <si>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</si>
  <si>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</si>
  <si>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</si>
  <si>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</si>
  <si>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</si>
  <si>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</si>
  <si>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</si>
  <si>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</si>
  <si>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</si>
  <si>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</si>
  <si>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</si>
  <si>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</si>
  <si>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</si>
  <si>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</si>
  <si>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</si>
  <si>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</si>
  <si>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</si>
  <si>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</si>
  <si>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</si>
  <si>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</si>
  <si>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</si>
  <si>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</si>
  <si>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</si>
  <si>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</si>
  <si>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</si>
  <si>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</si>
  <si>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</si>
  <si>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</si>
  <si>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</si>
  <si>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</si>
  <si>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</si>
  <si>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</si>
  <si>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</si>
  <si>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</si>
  <si>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</si>
  <si>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</si>
  <si>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</si>
  <si>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</si>
  <si>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</si>
  <si>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</si>
  <si>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</si>
  <si>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</si>
  <si>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</si>
  <si>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</si>
  <si>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</si>
  <si>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</si>
  <si>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</si>
  <si>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</si>
  <si>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</si>
  <si>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</si>
  <si>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</si>
  <si>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</si>
  <si>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</si>
  <si>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</si>
  <si>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</si>
  <si>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</si>
  <si>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</si>
  <si>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</si>
  <si>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</si>
  <si>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</si>
  <si>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</si>
  <si>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</si>
  <si>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</si>
  <si>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</si>
  <si>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</si>
  <si>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</si>
  <si>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</si>
  <si>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</si>
  <si>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</si>
  <si>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</si>
  <si>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</si>
  <si>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</si>
  <si>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</si>
  <si>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</si>
  <si>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</si>
  <si>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</si>
  <si>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</si>
  <si>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</si>
  <si>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</si>
  <si>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</si>
  <si>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</si>
  <si>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</si>
  <si>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</si>
  <si>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</si>
  <si>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</si>
  <si>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</si>
  <si>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</si>
  <si>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</si>
  <si>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</si>
  <si>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</si>
  <si>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</si>
  <si>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</si>
  <si>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</si>
  <si>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</si>
  <si>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</si>
  <si>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</si>
  <si>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</si>
  <si>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</si>
  <si>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</si>
  <si>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</si>
  <si>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</si>
  <si>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</si>
  <si>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</si>
  <si>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</si>
  <si>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</si>
  <si>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</si>
  <si>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</si>
  <si>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</si>
  <si>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</si>
  <si>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</si>
  <si>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</si>
  <si>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</si>
  <si>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</si>
  <si>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</si>
  <si>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</si>
  <si>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</si>
  <si>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</si>
  <si>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</si>
  <si>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</si>
  <si>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</si>
  <si>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</si>
  <si>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</si>
  <si>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</si>
  <si>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</si>
  <si>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</si>
  <si>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</si>
  <si>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</si>
  <si>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</si>
  <si>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</si>
  <si>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</si>
  <si>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</si>
  <si>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</si>
  <si>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</si>
  <si>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</si>
  <si>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</si>
  <si>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</si>
  <si>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</si>
  <si>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</si>
  <si>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</si>
  <si>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</si>
  <si>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</si>
  <si>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</si>
  <si>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</si>
  <si>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</si>
  <si>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</si>
  <si>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</si>
  <si>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</si>
  <si>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</si>
  <si>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</si>
  <si>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</si>
  <si>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</si>
  <si>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</si>
  <si>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</si>
  <si>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</si>
  <si>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</si>
  <si>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</si>
  <si>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</si>
  <si>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</si>
  <si>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</si>
  <si>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</si>
  <si>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</si>
  <si>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</si>
  <si>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</si>
  <si>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</si>
  <si>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</si>
  <si>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</si>
  <si>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</si>
  <si>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</si>
  <si>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</si>
  <si>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</si>
  <si>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</si>
  <si>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</si>
  <si>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</si>
  <si>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</si>
  <si>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</si>
  <si>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</si>
  <si>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</si>
  <si>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</si>
  <si>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</si>
  <si>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</si>
  <si>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</si>
  <si>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</si>
  <si>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</si>
  <si>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</si>
  <si>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</si>
  <si>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</si>
  <si>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</si>
  <si>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</si>
  <si>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</si>
  <si>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</si>
  <si>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</si>
  <si>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</si>
  <si>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</si>
  <si>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</si>
  <si>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</si>
  <si>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</si>
  <si>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</si>
  <si>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</si>
  <si>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</si>
  <si>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</si>
  <si>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</si>
  <si>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</si>
  <si>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</si>
  <si>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</si>
  <si>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</si>
  <si>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</si>
  <si>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</si>
  <si>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</si>
  <si>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</si>
  <si>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</si>
  <si>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</si>
  <si>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</si>
  <si>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</si>
  <si>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</si>
  <si>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</si>
  <si>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</si>
  <si>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</si>
  <si>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</si>
  <si>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</si>
  <si>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</si>
  <si>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</si>
  <si>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</si>
  <si>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</si>
  <si>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</si>
  <si>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</si>
  <si>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</si>
  <si>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</si>
  <si>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</si>
  <si>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</si>
  <si>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</si>
  <si>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</si>
  <si>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</si>
  <si>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</si>
  <si>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</si>
  <si>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</si>
  <si>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</si>
  <si>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</si>
  <si>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</si>
  <si>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</si>
  <si>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</si>
  <si>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</si>
  <si>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</si>
  <si>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</si>
  <si>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</si>
  <si>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</si>
  <si>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</si>
  <si>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</si>
  <si>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</si>
  <si>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</si>
  <si>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</si>
  <si>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</si>
  <si>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</si>
  <si>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</si>
  <si>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</si>
  <si>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</si>
  <si>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</si>
  <si>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</si>
  <si>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</si>
  <si>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</si>
  <si>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</si>
  <si>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</si>
  <si>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</si>
  <si>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</si>
  <si>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</si>
  <si>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</si>
  <si>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</si>
  <si>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</si>
  <si>
    <t>ALAMBRON</t>
  </si>
  <si>
    <t>ALAMBRON 1/4</t>
  </si>
  <si>
    <t>EMULSION</t>
  </si>
  <si>
    <t>VAPOTITE</t>
  </si>
  <si>
    <t>TABIQUE</t>
  </si>
  <si>
    <t>TABIQUE RR 7-14-28</t>
  </si>
  <si>
    <t>millar</t>
  </si>
  <si>
    <t>PINTURA</t>
  </si>
  <si>
    <t>PU008</t>
  </si>
  <si>
    <t>PINTURA VINILICA</t>
  </si>
  <si>
    <t>PINTURA VINILICA PARA MUROS Y PLAFONES A DOS MANOS SOBRE ENJARRES Y ACABADOS DE YESO.</t>
  </si>
  <si>
    <t>SELLADOR</t>
  </si>
  <si>
    <t>SELLADOR 5-1</t>
  </si>
  <si>
    <t>Rinde 7 m2 por Lt. * dos manos * 3% de desperdicio</t>
  </si>
  <si>
    <t>Rinde 30 m2 por Lt (diluido 3 a 1) * 3% de desperdicio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</si>
</sst>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8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0" fillId="0" borderId="4" xfId="0" applyNumberFormat="1" applyBorder="1"/>
    <xf numFmtId="4" fontId="0" fillId="0" borderId="3" xfId="0" applyNumberFormat="1" applyBorder="1"/>
    <xf numFmtId="4" fontId="0" fillId="0" borderId="3" xfId="0" applyNumberFormat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 applyAlignment="1">
      <alignment vertical="top"/>
    </xf>
    <xf numFmtId="4" fontId="0" fillId="0" borderId="0" xfId="0" applyNumberFormat="1" applyBorder="1" applyAlignment="1">
      <alignment horizontal="center" vertical="top"/>
    </xf>
    <xf numFmtId="4" fontId="0" fillId="0" borderId="0" xfId="0" applyNumberFormat="1" applyBorder="1" applyAlignment="1">
      <alignment vertical="top"/>
    </xf>
    <xf numFmtId="4" fontId="0" fillId="0" borderId="7" xfId="0" applyNumberFormat="1" applyBorder="1" applyAlignment="1">
      <alignment vertical="top"/>
    </xf>
    <xf numFmtId="4" fontId="0" fillId="0" borderId="6" xfId="0" applyNumberFormat="1" applyBorder="1"/>
    <xf numFmtId="4" fontId="0" fillId="0" borderId="0" xfId="0" applyNumberFormat="1" applyBorder="1"/>
    <xf numFmtId="4" fontId="0" fillId="0" borderId="0" xfId="0" applyNumberFormat="1" applyBorder="1" applyAlignment="1">
      <alignment horizontal="center"/>
    </xf>
    <xf numFmtId="4" fontId="0" fillId="0" borderId="7" xfId="0" applyNumberFormat="1" applyBorder="1"/>
    <xf numFmtId="4" fontId="4" fillId="0" borderId="0" xfId="0" applyNumberFormat="1" applyFont="1" applyBorder="1"/>
    <xf numFmtId="4" fontId="4" fillId="0" borderId="0" xfId="0" applyNumberFormat="1" applyFont="1" applyBorder="1" applyAlignment="1">
      <alignment horizontal="center"/>
    </xf>
    <xf numFmtId="164" fontId="0" fillId="0" borderId="0" xfId="0" applyNumberFormat="1" applyBorder="1"/>
    <xf numFmtId="4" fontId="4" fillId="0" borderId="7" xfId="0" applyNumberFormat="1" applyFont="1" applyBorder="1"/>
    <xf numFmtId="4" fontId="0" fillId="2" borderId="0" xfId="0" applyNumberFormat="1" applyFill="1" applyBorder="1"/>
    <xf numFmtId="4" fontId="4" fillId="2" borderId="0" xfId="0" applyNumberFormat="1" applyFont="1" applyFill="1" applyBorder="1"/>
    <xf numFmtId="4" fontId="4" fillId="2" borderId="0" xfId="0" applyNumberFormat="1" applyFont="1" applyFill="1" applyBorder="1" applyAlignment="1">
      <alignment horizontal="center"/>
    </xf>
    <xf numFmtId="4" fontId="6" fillId="2" borderId="0" xfId="0" applyNumberFormat="1" applyFont="1" applyFill="1" applyBorder="1"/>
    <xf numFmtId="4" fontId="4" fillId="2" borderId="7" xfId="0" applyNumberFormat="1" applyFont="1" applyFill="1" applyBorder="1"/>
    <xf numFmtId="4" fontId="4" fillId="3" borderId="0" xfId="0" applyNumberFormat="1" applyFont="1" applyFill="1" applyBorder="1"/>
    <xf numFmtId="4" fontId="0" fillId="3" borderId="0" xfId="0" applyNumberFormat="1" applyFill="1" applyBorder="1" applyAlignment="1">
      <alignment horizontal="center"/>
    </xf>
    <xf numFmtId="4" fontId="0" fillId="3" borderId="0" xfId="0" applyNumberFormat="1" applyFill="1" applyBorder="1"/>
    <xf numFmtId="4" fontId="0" fillId="3" borderId="7" xfId="0" applyNumberFormat="1" applyFill="1" applyBorder="1"/>
    <xf numFmtId="4" fontId="6" fillId="3" borderId="0" xfId="0" applyNumberFormat="1" applyFont="1" applyFill="1" applyBorder="1"/>
    <xf numFmtId="10" fontId="4" fillId="3" borderId="0" xfId="1" applyNumberFormat="1" applyFont="1" applyFill="1" applyBorder="1"/>
    <xf numFmtId="4" fontId="4" fillId="3" borderId="7" xfId="0" applyNumberFormat="1" applyFont="1" applyFill="1" applyBorder="1"/>
    <xf numFmtId="4" fontId="2" fillId="0" borderId="6" xfId="0" applyNumberFormat="1" applyFont="1" applyBorder="1"/>
    <xf numFmtId="4" fontId="2" fillId="0" borderId="0" xfId="0" applyNumberFormat="1" applyFont="1" applyBorder="1"/>
    <xf numFmtId="4" fontId="5" fillId="3" borderId="0" xfId="0" applyNumberFormat="1" applyFont="1" applyFill="1" applyBorder="1"/>
    <xf numFmtId="4" fontId="2" fillId="3" borderId="0" xfId="0" applyNumberFormat="1" applyFont="1" applyFill="1" applyBorder="1" applyAlignment="1">
      <alignment horizontal="center"/>
    </xf>
    <xf numFmtId="10" fontId="5" fillId="3" borderId="0" xfId="1" applyNumberFormat="1" applyFont="1" applyFill="1" applyBorder="1"/>
    <xf numFmtId="4" fontId="5" fillId="3" borderId="7" xfId="0" applyNumberFormat="1" applyFont="1" applyFill="1" applyBorder="1"/>
    <xf numFmtId="4" fontId="0" fillId="0" borderId="8" xfId="0" applyNumberFormat="1" applyBorder="1"/>
    <xf numFmtId="4" fontId="0" fillId="0" borderId="9" xfId="0" applyNumberFormat="1" applyBorder="1"/>
    <xf numFmtId="4" fontId="0" fillId="0" borderId="9" xfId="0" applyNumberFormat="1" applyBorder="1" applyAlignment="1">
      <alignment horizontal="center"/>
    </xf>
    <xf numFmtId="4" fontId="0" fillId="0" borderId="10" xfId="0" applyNumberFormat="1" applyBorder="1"/>
    <xf numFmtId="4" fontId="0" fillId="0" borderId="0" xfId="0" applyNumberFormat="1" applyBorder="1" applyAlignment="1">
      <alignment horizontal="left" vertical="top" wrapText="1"/>
    </xf>
    <xf numFmtId="4" fontId="0" fillId="0" borderId="0" xfId="0" applyNumberFormat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490</v>
      </c>
      <c r="D2" s="9"/>
    </row>
    <row r="3" spans="1:5">
      <c r="C3" s="9" t="s">
        <v>496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493</v>
      </c>
      <c r="B5" s="7" t="s">
        <v>0</v>
      </c>
      <c r="C5" s="36" t="s">
        <v>18</v>
      </c>
      <c r="D5" s="37" t="s">
        <v>497</v>
      </c>
      <c r="E5" s="36" t="s">
        <v>491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495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E164" sqref="E164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217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215</v>
      </c>
      <c r="E5" s="37" t="s">
        <v>86</v>
      </c>
      <c r="F5" s="36" t="s">
        <v>18</v>
      </c>
    </row>
    <row r="7" spans="1:6">
      <c r="B7" s="6" t="s">
        <v>87</v>
      </c>
    </row>
    <row r="8" spans="1:6" ht="55.2">
      <c r="A8" s="38" t="s">
        <v>88</v>
      </c>
      <c r="B8" s="38" t="s">
        <v>527</v>
      </c>
      <c r="C8" s="38" t="s">
        <v>89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90</v>
      </c>
      <c r="B9" s="38" t="s">
        <v>91</v>
      </c>
      <c r="C9" s="38" t="s">
        <v>92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93</v>
      </c>
      <c r="B10" s="38" t="s">
        <v>94</v>
      </c>
      <c r="C10" s="38" t="s">
        <v>92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95</v>
      </c>
      <c r="B11" s="38" t="s">
        <v>96</v>
      </c>
      <c r="C11" s="38" t="s">
        <v>97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98</v>
      </c>
      <c r="B12" s="38" t="s">
        <v>99</v>
      </c>
      <c r="C12" s="38" t="s">
        <v>100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101</v>
      </c>
      <c r="C13" s="38"/>
      <c r="D13" s="42"/>
      <c r="F13" s="43">
        <f>SUM(F8:F12)</f>
        <v>473700.94</v>
      </c>
    </row>
    <row r="14" spans="1:6">
      <c r="B14" s="39" t="s">
        <v>102</v>
      </c>
      <c r="C14" s="38"/>
      <c r="D14" s="42"/>
      <c r="F14" s="10"/>
    </row>
    <row r="15" spans="1:6" ht="69">
      <c r="A15" s="38" t="s">
        <v>103</v>
      </c>
      <c r="B15" s="38" t="s">
        <v>104</v>
      </c>
      <c r="C15" s="38" t="s">
        <v>97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105</v>
      </c>
      <c r="B16" s="38" t="s">
        <v>106</v>
      </c>
      <c r="C16" s="38" t="s">
        <v>92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107</v>
      </c>
      <c r="B17" s="38" t="s">
        <v>108</v>
      </c>
      <c r="C17" s="38" t="s">
        <v>100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109</v>
      </c>
      <c r="B18" s="38" t="s">
        <v>110</v>
      </c>
      <c r="C18" s="38" t="s">
        <v>111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112</v>
      </c>
      <c r="B19" s="38" t="s">
        <v>113</v>
      </c>
      <c r="C19" s="38" t="s">
        <v>111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114</v>
      </c>
      <c r="B20" s="38" t="s">
        <v>115</v>
      </c>
      <c r="C20" s="38" t="s">
        <v>92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116</v>
      </c>
      <c r="B21" s="38" t="s">
        <v>117</v>
      </c>
      <c r="C21" s="38" t="s">
        <v>100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118</v>
      </c>
      <c r="B22" s="38" t="s">
        <v>119</v>
      </c>
      <c r="C22" s="38" t="s">
        <v>111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120</v>
      </c>
      <c r="B23" s="38" t="s">
        <v>121</v>
      </c>
      <c r="C23" s="38" t="s">
        <v>111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122</v>
      </c>
      <c r="B24" s="38" t="s">
        <v>123</v>
      </c>
      <c r="C24" s="38" t="s">
        <v>111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124</v>
      </c>
      <c r="B25" s="38" t="s">
        <v>125</v>
      </c>
      <c r="C25" s="38" t="s">
        <v>111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126</v>
      </c>
      <c r="B26" s="38" t="s">
        <v>127</v>
      </c>
      <c r="C26" s="38" t="s">
        <v>100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128</v>
      </c>
      <c r="B27" s="38" t="s">
        <v>129</v>
      </c>
      <c r="C27" s="38" t="s">
        <v>97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130</v>
      </c>
      <c r="C28" s="38"/>
      <c r="D28" s="42"/>
      <c r="F28" s="43">
        <f>SUM(F15:F27)</f>
        <v>198852.83</v>
      </c>
    </row>
    <row r="29" spans="1:6">
      <c r="B29" s="39" t="s">
        <v>131</v>
      </c>
      <c r="C29" s="38"/>
      <c r="D29" s="42"/>
      <c r="F29" s="10"/>
    </row>
    <row r="30" spans="1:6" ht="55.2">
      <c r="A30" s="38" t="s">
        <v>132</v>
      </c>
      <c r="B30" s="38" t="s">
        <v>133</v>
      </c>
      <c r="C30" s="38" t="s">
        <v>100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134</v>
      </c>
      <c r="B31" s="38" t="s">
        <v>135</v>
      </c>
      <c r="C31" s="38" t="s">
        <v>97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136</v>
      </c>
      <c r="B32" s="38" t="s">
        <v>137</v>
      </c>
      <c r="C32" s="38" t="s">
        <v>92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138</v>
      </c>
      <c r="B33" s="38" t="s">
        <v>139</v>
      </c>
      <c r="C33" s="38" t="s">
        <v>92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140</v>
      </c>
      <c r="B34" s="38" t="s">
        <v>141</v>
      </c>
      <c r="C34" s="38" t="s">
        <v>142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143</v>
      </c>
      <c r="B35" s="38" t="s">
        <v>144</v>
      </c>
      <c r="C35" s="38" t="s">
        <v>92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145</v>
      </c>
      <c r="B36" s="38" t="s">
        <v>146</v>
      </c>
      <c r="C36" s="38" t="s">
        <v>111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147</v>
      </c>
      <c r="B37" s="38" t="s">
        <v>148</v>
      </c>
      <c r="C37" s="38" t="s">
        <v>111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149</v>
      </c>
      <c r="B38" s="38" t="s">
        <v>150</v>
      </c>
      <c r="C38" s="38" t="s">
        <v>111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151</v>
      </c>
      <c r="B39" s="38" t="s">
        <v>152</v>
      </c>
      <c r="C39" s="38" t="s">
        <v>111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153</v>
      </c>
      <c r="B40" s="38" t="s">
        <v>154</v>
      </c>
      <c r="C40" s="38" t="s">
        <v>100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155</v>
      </c>
      <c r="B41" s="38" t="s">
        <v>156</v>
      </c>
      <c r="C41" s="38" t="s">
        <v>100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157</v>
      </c>
      <c r="B42" s="38" t="s">
        <v>158</v>
      </c>
      <c r="C42" s="38" t="s">
        <v>100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159</v>
      </c>
      <c r="B43" s="38" t="s">
        <v>160</v>
      </c>
      <c r="C43" s="38" t="s">
        <v>100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161</v>
      </c>
      <c r="B44" s="38" t="s">
        <v>162</v>
      </c>
      <c r="C44" s="38" t="s">
        <v>97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163</v>
      </c>
      <c r="B45" s="38" t="s">
        <v>164</v>
      </c>
      <c r="C45" s="38" t="s">
        <v>97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165</v>
      </c>
      <c r="C46" s="39"/>
      <c r="D46" s="44"/>
      <c r="E46" s="6"/>
      <c r="F46" s="43">
        <f>SUM(F30:F45)</f>
        <v>121685.02</v>
      </c>
    </row>
    <row r="47" spans="1:6" ht="27.6">
      <c r="B47" s="39" t="s">
        <v>166</v>
      </c>
      <c r="C47" s="39"/>
      <c r="D47" s="44"/>
      <c r="E47" s="6"/>
      <c r="F47" s="43"/>
    </row>
    <row r="48" spans="1:6" ht="55.2">
      <c r="A48" s="38" t="s">
        <v>167</v>
      </c>
      <c r="B48" s="38" t="s">
        <v>168</v>
      </c>
      <c r="C48" s="38" t="s">
        <v>97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169</v>
      </c>
      <c r="B49" s="38" t="s">
        <v>170</v>
      </c>
      <c r="C49" s="38" t="s">
        <v>92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171</v>
      </c>
      <c r="B50" s="38" t="s">
        <v>172</v>
      </c>
      <c r="C50" s="38" t="s">
        <v>92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173</v>
      </c>
      <c r="B51" s="38" t="s">
        <v>174</v>
      </c>
      <c r="C51" s="38" t="s">
        <v>92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175</v>
      </c>
      <c r="B52" s="38" t="s">
        <v>176</v>
      </c>
      <c r="C52" s="38" t="s">
        <v>92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177</v>
      </c>
      <c r="B53" s="38" t="s">
        <v>178</v>
      </c>
      <c r="C53" s="38" t="s">
        <v>100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179</v>
      </c>
      <c r="B54" s="38" t="s">
        <v>180</v>
      </c>
      <c r="C54" s="38" t="s">
        <v>100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181</v>
      </c>
      <c r="B55" s="38" t="s">
        <v>182</v>
      </c>
      <c r="C55" s="38" t="s">
        <v>100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183</v>
      </c>
      <c r="B56" s="38" t="s">
        <v>184</v>
      </c>
      <c r="C56" s="38" t="s">
        <v>100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185</v>
      </c>
      <c r="B57" s="38" t="s">
        <v>186</v>
      </c>
      <c r="C57" s="38" t="s">
        <v>100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187</v>
      </c>
      <c r="B58" s="38" t="s">
        <v>188</v>
      </c>
      <c r="C58" s="38" t="s">
        <v>142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189</v>
      </c>
      <c r="B59" s="38" t="s">
        <v>190</v>
      </c>
      <c r="C59" s="38" t="s">
        <v>100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191</v>
      </c>
      <c r="B60" s="38" t="s">
        <v>192</v>
      </c>
      <c r="C60" s="38" t="s">
        <v>100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193</v>
      </c>
      <c r="B61" s="38" t="s">
        <v>194</v>
      </c>
      <c r="C61" s="38" t="s">
        <v>100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195</v>
      </c>
      <c r="B62" s="38" t="s">
        <v>196</v>
      </c>
      <c r="C62" s="38" t="s">
        <v>100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197</v>
      </c>
      <c r="B63" s="38" t="s">
        <v>198</v>
      </c>
      <c r="C63" s="38" t="s">
        <v>100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199</v>
      </c>
      <c r="B64" s="38" t="s">
        <v>200</v>
      </c>
      <c r="C64" s="38" t="s">
        <v>100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201</v>
      </c>
      <c r="B65" s="38" t="s">
        <v>202</v>
      </c>
      <c r="C65" s="38" t="s">
        <v>100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203</v>
      </c>
      <c r="B66" s="38" t="s">
        <v>204</v>
      </c>
      <c r="C66" s="38" t="s">
        <v>100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205</v>
      </c>
      <c r="B67" s="38" t="s">
        <v>206</v>
      </c>
      <c r="C67" s="38" t="s">
        <v>142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207</v>
      </c>
      <c r="B68" s="38" t="s">
        <v>208</v>
      </c>
      <c r="C68" s="38" t="s">
        <v>100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209</v>
      </c>
      <c r="B69" s="38" t="s">
        <v>210</v>
      </c>
      <c r="C69" s="38" t="s">
        <v>100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211</v>
      </c>
      <c r="B70" s="38" t="s">
        <v>212</v>
      </c>
      <c r="C70" s="38" t="s">
        <v>92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213</v>
      </c>
      <c r="B71" s="38" t="s">
        <v>214</v>
      </c>
      <c r="C71" s="38" t="s">
        <v>100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216</v>
      </c>
      <c r="F72" s="6">
        <f>SUM(F48:F71)</f>
        <v>678831.77</v>
      </c>
    </row>
    <row r="73" spans="1:6" ht="27.6">
      <c r="B73" s="39" t="s">
        <v>218</v>
      </c>
      <c r="C73" s="38"/>
      <c r="D73" s="42"/>
      <c r="E73" s="38"/>
    </row>
    <row r="74" spans="1:6" ht="69">
      <c r="A74" s="38" t="s">
        <v>219</v>
      </c>
      <c r="B74" s="38" t="s">
        <v>220</v>
      </c>
      <c r="C74" s="38" t="s">
        <v>92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221</v>
      </c>
      <c r="B75" s="38" t="s">
        <v>222</v>
      </c>
      <c r="C75" s="38" t="s">
        <v>92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223</v>
      </c>
      <c r="B76" s="38" t="s">
        <v>224</v>
      </c>
      <c r="C76" s="38" t="s">
        <v>100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225</v>
      </c>
      <c r="B77" s="38" t="s">
        <v>226</v>
      </c>
      <c r="C77" s="38" t="s">
        <v>111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227</v>
      </c>
      <c r="B78" s="38" t="s">
        <v>228</v>
      </c>
      <c r="C78" s="38" t="s">
        <v>111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229</v>
      </c>
      <c r="B79" s="38" t="s">
        <v>180</v>
      </c>
      <c r="C79" s="38" t="s">
        <v>100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230</v>
      </c>
      <c r="B80" s="38" t="s">
        <v>182</v>
      </c>
      <c r="C80" s="38" t="s">
        <v>100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231</v>
      </c>
      <c r="B81" s="38" t="s">
        <v>232</v>
      </c>
      <c r="C81" s="38" t="s">
        <v>100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233</v>
      </c>
      <c r="B82" s="38" t="s">
        <v>234</v>
      </c>
      <c r="C82" s="38" t="s">
        <v>100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235</v>
      </c>
      <c r="B83" s="38" t="s">
        <v>236</v>
      </c>
      <c r="C83" s="38" t="s">
        <v>100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237</v>
      </c>
      <c r="B84" s="38" t="s">
        <v>238</v>
      </c>
      <c r="C84" s="38" t="s">
        <v>100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239</v>
      </c>
      <c r="B85" s="38" t="s">
        <v>240</v>
      </c>
      <c r="C85" s="38" t="s">
        <v>100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241</v>
      </c>
      <c r="B86" s="38" t="s">
        <v>242</v>
      </c>
      <c r="C86" s="38" t="s">
        <v>142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243</v>
      </c>
      <c r="B87" s="38" t="s">
        <v>212</v>
      </c>
      <c r="C87" s="38" t="s">
        <v>92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244</v>
      </c>
      <c r="B88" s="38" t="s">
        <v>170</v>
      </c>
      <c r="C88" s="38" t="s">
        <v>92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245</v>
      </c>
      <c r="B89" s="38" t="s">
        <v>246</v>
      </c>
      <c r="C89" s="38" t="s">
        <v>92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247</v>
      </c>
      <c r="B90" s="38" t="s">
        <v>214</v>
      </c>
      <c r="C90" s="38" t="s">
        <v>100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494</v>
      </c>
      <c r="C91" s="39"/>
      <c r="D91" s="44"/>
      <c r="E91" s="39"/>
      <c r="F91" s="43">
        <f>SUM(F74:F90)</f>
        <v>393479.11</v>
      </c>
    </row>
    <row r="92" spans="1:6" ht="27.6">
      <c r="B92" s="39" t="s">
        <v>248</v>
      </c>
      <c r="C92" s="39"/>
      <c r="D92" s="44"/>
      <c r="E92" s="39"/>
      <c r="F92" s="10"/>
    </row>
    <row r="93" spans="1:6" ht="96.6">
      <c r="A93" s="38" t="s">
        <v>249</v>
      </c>
      <c r="B93" s="38" t="s">
        <v>250</v>
      </c>
      <c r="C93" s="38" t="s">
        <v>111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251</v>
      </c>
      <c r="B94" s="38" t="s">
        <v>252</v>
      </c>
      <c r="C94" s="38" t="s">
        <v>100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253</v>
      </c>
      <c r="B95" s="38" t="s">
        <v>254</v>
      </c>
      <c r="C95" s="38" t="s">
        <v>92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255</v>
      </c>
      <c r="B96" s="38" t="s">
        <v>256</v>
      </c>
      <c r="C96" s="38" t="s">
        <v>92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257</v>
      </c>
      <c r="B97" s="38" t="s">
        <v>258</v>
      </c>
      <c r="C97" s="38" t="s">
        <v>100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259</v>
      </c>
      <c r="B98" s="38" t="s">
        <v>260</v>
      </c>
      <c r="C98" s="38" t="s">
        <v>92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261</v>
      </c>
      <c r="B99" s="38" t="s">
        <v>262</v>
      </c>
      <c r="C99" s="38" t="s">
        <v>92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263</v>
      </c>
      <c r="B100" s="38" t="s">
        <v>246</v>
      </c>
      <c r="C100" s="38" t="s">
        <v>92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264</v>
      </c>
      <c r="B101" s="38" t="s">
        <v>265</v>
      </c>
      <c r="C101" s="38" t="s">
        <v>100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266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267</v>
      </c>
      <c r="C103" s="39"/>
      <c r="D103" s="44"/>
      <c r="E103" s="39"/>
      <c r="F103" s="10"/>
    </row>
    <row r="104" spans="1:6" ht="55.2">
      <c r="A104" s="38" t="s">
        <v>268</v>
      </c>
      <c r="B104" s="38" t="s">
        <v>269</v>
      </c>
      <c r="C104" s="38" t="s">
        <v>142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270</v>
      </c>
      <c r="B105" s="38" t="s">
        <v>271</v>
      </c>
      <c r="C105" s="38" t="s">
        <v>142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272</v>
      </c>
      <c r="B106" s="38" t="s">
        <v>273</v>
      </c>
      <c r="C106" s="38" t="s">
        <v>100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274</v>
      </c>
      <c r="B107" s="38" t="s">
        <v>275</v>
      </c>
      <c r="C107" s="38" t="s">
        <v>100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276</v>
      </c>
      <c r="B108" s="38" t="s">
        <v>277</v>
      </c>
      <c r="C108" s="38" t="s">
        <v>100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278</v>
      </c>
      <c r="B109" s="38" t="s">
        <v>279</v>
      </c>
      <c r="C109" s="38" t="s">
        <v>280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281</v>
      </c>
      <c r="B110" s="38" t="s">
        <v>282</v>
      </c>
      <c r="C110" s="38" t="s">
        <v>280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283</v>
      </c>
      <c r="B111" s="38" t="s">
        <v>284</v>
      </c>
      <c r="C111" s="38" t="s">
        <v>142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285</v>
      </c>
      <c r="B112" s="38" t="s">
        <v>286</v>
      </c>
      <c r="C112" s="38" t="s">
        <v>142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287</v>
      </c>
      <c r="B113" s="38" t="s">
        <v>288</v>
      </c>
      <c r="C113" s="38" t="s">
        <v>142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289</v>
      </c>
      <c r="C114" s="39"/>
      <c r="D114" s="44"/>
      <c r="E114" s="39"/>
      <c r="F114" s="43">
        <f>SUM(F104:F113)</f>
        <v>37069.01</v>
      </c>
    </row>
    <row r="115" spans="1:6">
      <c r="B115" s="39" t="s">
        <v>290</v>
      </c>
      <c r="C115" s="39"/>
      <c r="D115" s="44"/>
      <c r="E115" s="39"/>
      <c r="F115" s="10"/>
    </row>
    <row r="116" spans="1:6" ht="82.8">
      <c r="A116" s="38" t="s">
        <v>291</v>
      </c>
      <c r="B116" s="38" t="s">
        <v>292</v>
      </c>
      <c r="C116" s="38" t="s">
        <v>111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293</v>
      </c>
      <c r="B117" s="38" t="s">
        <v>294</v>
      </c>
      <c r="C117" s="38" t="s">
        <v>111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295</v>
      </c>
      <c r="B118" s="38" t="s">
        <v>296</v>
      </c>
      <c r="C118" s="38" t="s">
        <v>111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297</v>
      </c>
      <c r="B119" s="38" t="s">
        <v>298</v>
      </c>
      <c r="C119" s="38" t="s">
        <v>100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299</v>
      </c>
      <c r="B120" s="38" t="s">
        <v>300</v>
      </c>
      <c r="C120" s="38" t="s">
        <v>100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301</v>
      </c>
      <c r="B121" s="38" t="s">
        <v>302</v>
      </c>
      <c r="C121" s="38" t="s">
        <v>100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303</v>
      </c>
      <c r="B122" s="38" t="s">
        <v>304</v>
      </c>
      <c r="C122" s="38" t="s">
        <v>100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305</v>
      </c>
      <c r="B123" s="38" t="s">
        <v>306</v>
      </c>
      <c r="C123" s="38" t="s">
        <v>280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307</v>
      </c>
      <c r="B124" s="38" t="s">
        <v>308</v>
      </c>
      <c r="C124" s="38" t="s">
        <v>280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309</v>
      </c>
      <c r="B125" s="38" t="s">
        <v>310</v>
      </c>
      <c r="C125" s="38" t="s">
        <v>280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311</v>
      </c>
      <c r="B126" s="38" t="s">
        <v>312</v>
      </c>
      <c r="C126" s="38" t="s">
        <v>280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313</v>
      </c>
      <c r="B127" s="38" t="s">
        <v>314</v>
      </c>
      <c r="C127" s="38" t="s">
        <v>280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315</v>
      </c>
      <c r="B128" s="38" t="s">
        <v>316</v>
      </c>
      <c r="C128" s="38" t="s">
        <v>280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317</v>
      </c>
      <c r="B129" s="38" t="s">
        <v>318</v>
      </c>
      <c r="C129" s="38" t="s">
        <v>280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319</v>
      </c>
      <c r="B130" s="38" t="s">
        <v>320</v>
      </c>
      <c r="C130" s="38" t="s">
        <v>280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321</v>
      </c>
      <c r="B131" s="38" t="s">
        <v>322</v>
      </c>
      <c r="C131" s="38" t="s">
        <v>280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323</v>
      </c>
      <c r="C132" s="39"/>
      <c r="D132" s="44"/>
      <c r="E132" s="39"/>
      <c r="F132" s="43">
        <f>SUM(F116:F131)</f>
        <v>40735.07</v>
      </c>
    </row>
    <row r="133" spans="1:6">
      <c r="B133" s="39" t="s">
        <v>324</v>
      </c>
      <c r="C133" s="39"/>
      <c r="D133" s="44"/>
      <c r="E133" s="39"/>
      <c r="F133" s="10"/>
    </row>
    <row r="134" spans="1:6" ht="82.8">
      <c r="A134" s="38" t="s">
        <v>325</v>
      </c>
      <c r="B134" s="38" t="s">
        <v>326</v>
      </c>
      <c r="C134" s="38" t="s">
        <v>100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327</v>
      </c>
      <c r="B135" s="38" t="s">
        <v>328</v>
      </c>
      <c r="C135" s="38" t="s">
        <v>280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329</v>
      </c>
      <c r="B136" s="38" t="s">
        <v>330</v>
      </c>
      <c r="C136" s="38" t="s">
        <v>111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331</v>
      </c>
      <c r="B137" s="38" t="s">
        <v>332</v>
      </c>
      <c r="C137" s="38" t="s">
        <v>111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333</v>
      </c>
      <c r="C138" s="39"/>
      <c r="D138" s="44"/>
      <c r="E138" s="39"/>
      <c r="F138" s="43">
        <f>SUM(F134:F137)</f>
        <v>33315.53</v>
      </c>
    </row>
    <row r="139" spans="1:6">
      <c r="B139" s="39" t="s">
        <v>334</v>
      </c>
      <c r="C139" s="39"/>
      <c r="D139" s="44"/>
      <c r="E139" s="39"/>
      <c r="F139" s="10"/>
    </row>
    <row r="140" spans="1:6" ht="69">
      <c r="A140" s="38" t="s">
        <v>335</v>
      </c>
      <c r="B140" s="38" t="s">
        <v>336</v>
      </c>
      <c r="C140" s="38" t="s">
        <v>92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337</v>
      </c>
      <c r="B141" s="38" t="s">
        <v>338</v>
      </c>
      <c r="C141" s="38" t="s">
        <v>92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339</v>
      </c>
      <c r="B142" s="38" t="s">
        <v>340</v>
      </c>
      <c r="C142" s="38" t="s">
        <v>92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341</v>
      </c>
      <c r="B143" s="38" t="s">
        <v>342</v>
      </c>
      <c r="C143" s="38" t="s">
        <v>100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343</v>
      </c>
      <c r="B144" s="38" t="s">
        <v>344</v>
      </c>
      <c r="C144" s="38" t="s">
        <v>100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345</v>
      </c>
      <c r="B145" s="38" t="s">
        <v>346</v>
      </c>
      <c r="C145" s="38" t="s">
        <v>280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347</v>
      </c>
      <c r="B146" s="38" t="s">
        <v>348</v>
      </c>
      <c r="C146" s="38" t="s">
        <v>100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349</v>
      </c>
      <c r="B147" s="38" t="s">
        <v>350</v>
      </c>
      <c r="C147" s="38" t="s">
        <v>92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351</v>
      </c>
      <c r="B148" s="38" t="s">
        <v>352</v>
      </c>
      <c r="C148" s="38" t="s">
        <v>92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353</v>
      </c>
      <c r="B149" s="38" t="s">
        <v>354</v>
      </c>
      <c r="C149" s="38" t="s">
        <v>100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355</v>
      </c>
      <c r="B150" s="38" t="s">
        <v>356</v>
      </c>
      <c r="C150" s="38" t="s">
        <v>100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357</v>
      </c>
      <c r="B151" s="38" t="s">
        <v>358</v>
      </c>
      <c r="C151" s="38" t="s">
        <v>280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359</v>
      </c>
      <c r="B152" s="38" t="s">
        <v>360</v>
      </c>
      <c r="C152" s="38" t="s">
        <v>92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361</v>
      </c>
      <c r="C153" s="39"/>
      <c r="D153" s="44"/>
      <c r="E153" s="39"/>
      <c r="F153" s="43">
        <f>SUM(F140:F152)</f>
        <v>232732.62</v>
      </c>
    </row>
    <row r="154" spans="1:6">
      <c r="B154" s="6" t="s">
        <v>362</v>
      </c>
    </row>
    <row r="155" spans="1:6" s="38" customFormat="1" ht="55.2">
      <c r="A155" s="38" t="s">
        <v>363</v>
      </c>
      <c r="B155" s="38" t="s">
        <v>364</v>
      </c>
      <c r="C155" s="38" t="s">
        <v>100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365</v>
      </c>
      <c r="B156" s="38" t="s">
        <v>366</v>
      </c>
      <c r="C156" s="38" t="s">
        <v>100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367</v>
      </c>
      <c r="B157" s="38" t="s">
        <v>368</v>
      </c>
      <c r="C157" s="38" t="s">
        <v>100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369</v>
      </c>
      <c r="B158" s="38" t="s">
        <v>370</v>
      </c>
      <c r="C158" s="38" t="s">
        <v>92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371</v>
      </c>
      <c r="B159" s="38" t="s">
        <v>372</v>
      </c>
      <c r="C159" s="38" t="s">
        <v>111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373</v>
      </c>
      <c r="B160" s="38" t="s">
        <v>374</v>
      </c>
      <c r="C160" s="38" t="s">
        <v>92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375</v>
      </c>
      <c r="B161" s="38" t="s">
        <v>376</v>
      </c>
      <c r="C161" s="38" t="s">
        <v>100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377</v>
      </c>
      <c r="D162" s="42"/>
      <c r="F162" s="39">
        <f>SUM(F155:F161)</f>
        <v>14256.34</v>
      </c>
    </row>
    <row r="163" spans="1:6" s="38" customFormat="1">
      <c r="B163" s="39" t="s">
        <v>378</v>
      </c>
      <c r="D163" s="42"/>
    </row>
    <row r="164" spans="1:6" s="38" customFormat="1" ht="55.2">
      <c r="A164" s="38" t="s">
        <v>379</v>
      </c>
      <c r="B164" s="38" t="s">
        <v>380</v>
      </c>
      <c r="C164" s="38" t="s">
        <v>92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381</v>
      </c>
      <c r="B165" s="38" t="s">
        <v>382</v>
      </c>
      <c r="C165" s="38" t="s">
        <v>92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383</v>
      </c>
      <c r="B166" s="38" t="s">
        <v>384</v>
      </c>
      <c r="C166" s="38" t="s">
        <v>92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385</v>
      </c>
      <c r="B167" s="38" t="s">
        <v>386</v>
      </c>
      <c r="C167" s="38" t="s">
        <v>142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387</v>
      </c>
      <c r="B168" s="38" t="s">
        <v>388</v>
      </c>
      <c r="C168" s="38" t="s">
        <v>111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389</v>
      </c>
      <c r="D169" s="42"/>
      <c r="F169" s="39">
        <f>SUM(F164:F168)</f>
        <v>62192.77</v>
      </c>
    </row>
    <row r="170" spans="1:6">
      <c r="B170" s="6" t="s">
        <v>390</v>
      </c>
    </row>
    <row r="171" spans="1:6" s="38" customFormat="1" ht="69">
      <c r="A171" s="38" t="s">
        <v>4</v>
      </c>
      <c r="B171" s="38" t="s">
        <v>391</v>
      </c>
      <c r="C171" s="38" t="s">
        <v>111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392</v>
      </c>
      <c r="C172" s="38" t="s">
        <v>111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393</v>
      </c>
      <c r="C173" s="38" t="s">
        <v>111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52</v>
      </c>
      <c r="B174" s="38" t="s">
        <v>394</v>
      </c>
      <c r="C174" s="38" t="s">
        <v>111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56</v>
      </c>
      <c r="B175" s="38" t="s">
        <v>395</v>
      </c>
      <c r="C175" s="38" t="s">
        <v>111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59</v>
      </c>
      <c r="B176" s="38" t="s">
        <v>396</v>
      </c>
      <c r="C176" s="38" t="s">
        <v>111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61</v>
      </c>
      <c r="B177" s="38" t="s">
        <v>397</v>
      </c>
      <c r="C177" s="38" t="s">
        <v>111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71</v>
      </c>
      <c r="B178" s="38" t="s">
        <v>398</v>
      </c>
      <c r="C178" s="38" t="s">
        <v>111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75</v>
      </c>
      <c r="B179" s="38" t="s">
        <v>399</v>
      </c>
      <c r="C179" s="38" t="s">
        <v>111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77</v>
      </c>
      <c r="B180" s="38" t="s">
        <v>400</v>
      </c>
      <c r="C180" s="38" t="s">
        <v>111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79</v>
      </c>
      <c r="B181" s="38" t="s">
        <v>401</v>
      </c>
      <c r="C181" s="38" t="s">
        <v>111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402</v>
      </c>
      <c r="B182" s="38" t="s">
        <v>403</v>
      </c>
      <c r="C182" s="38" t="s">
        <v>142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85</v>
      </c>
      <c r="B183" s="38" t="s">
        <v>404</v>
      </c>
      <c r="C183" s="38" t="s">
        <v>111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405</v>
      </c>
      <c r="B184" s="38" t="s">
        <v>406</v>
      </c>
      <c r="C184" s="38" t="s">
        <v>111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407</v>
      </c>
      <c r="B185" s="38" t="s">
        <v>408</v>
      </c>
      <c r="C185" s="38" t="s">
        <v>111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409</v>
      </c>
      <c r="B186" s="38" t="s">
        <v>410</v>
      </c>
      <c r="C186" s="38" t="s">
        <v>111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411</v>
      </c>
      <c r="F187" s="39">
        <f>SUM(F171:F186)</f>
        <v>65092.9</v>
      </c>
    </row>
    <row r="188" spans="1:6">
      <c r="B188" s="6" t="s">
        <v>412</v>
      </c>
    </row>
    <row r="189" spans="1:6" s="38" customFormat="1" ht="69">
      <c r="A189" s="38" t="s">
        <v>413</v>
      </c>
      <c r="B189" s="38" t="s">
        <v>414</v>
      </c>
      <c r="C189" s="38" t="s">
        <v>92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415</v>
      </c>
      <c r="B190" s="38" t="s">
        <v>416</v>
      </c>
      <c r="C190" s="38" t="s">
        <v>92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417</v>
      </c>
      <c r="B191" s="38" t="s">
        <v>418</v>
      </c>
      <c r="C191" s="38" t="s">
        <v>92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419</v>
      </c>
      <c r="B192" s="38" t="s">
        <v>420</v>
      </c>
      <c r="C192" s="38" t="s">
        <v>92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421</v>
      </c>
      <c r="B193" s="38" t="s">
        <v>422</v>
      </c>
      <c r="C193" s="38" t="s">
        <v>92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423</v>
      </c>
      <c r="B194" s="38" t="s">
        <v>424</v>
      </c>
      <c r="C194" s="38" t="s">
        <v>92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425</v>
      </c>
      <c r="B195" s="38" t="s">
        <v>426</v>
      </c>
      <c r="C195" s="38" t="s">
        <v>92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427</v>
      </c>
      <c r="B196" s="38" t="s">
        <v>428</v>
      </c>
      <c r="C196" s="38" t="s">
        <v>92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429</v>
      </c>
      <c r="B197" s="38" t="s">
        <v>430</v>
      </c>
      <c r="C197" s="38" t="s">
        <v>92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431</v>
      </c>
      <c r="B198" s="38" t="s">
        <v>432</v>
      </c>
      <c r="C198" s="38" t="s">
        <v>100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433</v>
      </c>
      <c r="B199" s="38" t="s">
        <v>434</v>
      </c>
      <c r="C199" s="38" t="s">
        <v>111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435</v>
      </c>
      <c r="B200" s="38" t="s">
        <v>436</v>
      </c>
      <c r="C200" s="38" t="s">
        <v>100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437</v>
      </c>
      <c r="B201" s="38" t="s">
        <v>438</v>
      </c>
      <c r="C201" s="38" t="s">
        <v>92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439</v>
      </c>
      <c r="F202" s="6">
        <f>SUM(F189:F201)</f>
        <v>232807.83</v>
      </c>
    </row>
    <row r="203" spans="1:6">
      <c r="B203" s="6" t="s">
        <v>440</v>
      </c>
    </row>
    <row r="204" spans="1:6" ht="55.2">
      <c r="A204" s="38" t="s">
        <v>441</v>
      </c>
      <c r="B204" s="38" t="s">
        <v>442</v>
      </c>
      <c r="C204" s="38" t="s">
        <v>111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443</v>
      </c>
      <c r="B205" s="38" t="s">
        <v>444</v>
      </c>
      <c r="C205" s="38" t="s">
        <v>111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445</v>
      </c>
      <c r="B206" s="38" t="s">
        <v>446</v>
      </c>
      <c r="C206" s="38" t="s">
        <v>111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447</v>
      </c>
      <c r="B207" s="38" t="s">
        <v>448</v>
      </c>
      <c r="C207" s="38" t="s">
        <v>111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449</v>
      </c>
      <c r="B208" s="38" t="s">
        <v>450</v>
      </c>
      <c r="C208" s="38" t="s">
        <v>111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451</v>
      </c>
      <c r="B209" s="38" t="s">
        <v>452</v>
      </c>
      <c r="C209" s="38" t="s">
        <v>111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453</v>
      </c>
      <c r="B210" s="38" t="s">
        <v>454</v>
      </c>
      <c r="C210" s="38" t="s">
        <v>111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455</v>
      </c>
      <c r="B211" s="38" t="s">
        <v>456</v>
      </c>
      <c r="C211" s="38" t="s">
        <v>111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457</v>
      </c>
      <c r="B212" s="38" t="s">
        <v>458</v>
      </c>
      <c r="C212" s="38" t="s">
        <v>111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459</v>
      </c>
      <c r="B213" s="38" t="s">
        <v>460</v>
      </c>
      <c r="C213" s="38" t="s">
        <v>111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461</v>
      </c>
      <c r="B214" s="38" t="s">
        <v>462</v>
      </c>
      <c r="C214" s="38" t="s">
        <v>111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463</v>
      </c>
      <c r="B215" s="38" t="s">
        <v>464</v>
      </c>
      <c r="C215" s="38" t="s">
        <v>111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465</v>
      </c>
      <c r="B216" s="38" t="s">
        <v>466</v>
      </c>
      <c r="C216" s="38" t="s">
        <v>111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467</v>
      </c>
      <c r="B217" s="38" t="s">
        <v>468</v>
      </c>
      <c r="C217" s="38" t="s">
        <v>111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469</v>
      </c>
      <c r="B218" s="38" t="s">
        <v>470</v>
      </c>
      <c r="C218" s="38" t="s">
        <v>111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471</v>
      </c>
      <c r="B219" s="38" t="s">
        <v>472</v>
      </c>
      <c r="C219" s="38" t="s">
        <v>111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473</v>
      </c>
      <c r="B220" s="38" t="s">
        <v>474</v>
      </c>
      <c r="C220" s="38" t="s">
        <v>111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475</v>
      </c>
      <c r="B221" s="38" t="s">
        <v>476</v>
      </c>
      <c r="C221" s="38" t="s">
        <v>111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477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478</v>
      </c>
      <c r="C223" s="38"/>
      <c r="D223" s="42"/>
      <c r="E223" s="38"/>
      <c r="F223" s="38"/>
    </row>
    <row r="224" spans="1:6" ht="82.8">
      <c r="A224" s="38" t="s">
        <v>479</v>
      </c>
      <c r="B224" s="38" t="s">
        <v>480</v>
      </c>
      <c r="C224" s="38" t="s">
        <v>111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481</v>
      </c>
      <c r="B225" s="38" t="s">
        <v>482</v>
      </c>
      <c r="C225" s="38" t="s">
        <v>111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483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484</v>
      </c>
      <c r="C227" s="38"/>
      <c r="D227" s="42"/>
      <c r="E227" s="38"/>
      <c r="F227" s="38"/>
    </row>
    <row r="228" spans="1:6" ht="41.4">
      <c r="A228" s="38" t="s">
        <v>485</v>
      </c>
      <c r="B228" s="38" t="s">
        <v>486</v>
      </c>
      <c r="C228" s="38" t="s">
        <v>142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487</v>
      </c>
      <c r="B229" s="38" t="s">
        <v>488</v>
      </c>
      <c r="C229" s="38" t="s">
        <v>142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489</v>
      </c>
      <c r="C230" s="38"/>
      <c r="D230" s="42"/>
      <c r="E230" s="38"/>
      <c r="F230" s="39">
        <f>SUM(F228:F229)</f>
        <v>6559.8</v>
      </c>
    </row>
    <row r="232" spans="1:6">
      <c r="B232" s="6" t="s">
        <v>492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I167"/>
  <sheetViews>
    <sheetView tabSelected="1"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J14" sqref="J14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9">
      <c r="E2" s="9" t="s">
        <v>82</v>
      </c>
    </row>
    <row r="4" spans="1:9" ht="14.4" thickBot="1"/>
    <row r="5" spans="1:9" s="8" customFormat="1" ht="28.2" customHeight="1">
      <c r="A5" s="48"/>
      <c r="B5" s="49"/>
      <c r="C5" s="49"/>
      <c r="D5" s="49"/>
      <c r="E5" s="50"/>
      <c r="F5" s="49"/>
      <c r="G5" s="49"/>
      <c r="H5" s="51"/>
    </row>
    <row r="6" spans="1:9" s="10" customFormat="1" ht="54" customHeight="1">
      <c r="A6" s="52" t="s">
        <v>549</v>
      </c>
      <c r="B6" s="86" t="s">
        <v>551</v>
      </c>
      <c r="C6" s="86"/>
      <c r="D6" s="86"/>
      <c r="E6" s="53" t="s">
        <v>50</v>
      </c>
      <c r="F6" s="54"/>
      <c r="G6" s="54">
        <f>0.14*1.05</f>
        <v>0.15</v>
      </c>
      <c r="H6" s="55">
        <f>H27</f>
        <v>117.07</v>
      </c>
    </row>
    <row r="7" spans="1:9">
      <c r="A7" s="56"/>
      <c r="B7" s="57"/>
      <c r="C7" s="57"/>
      <c r="D7" s="57"/>
      <c r="E7" s="58"/>
      <c r="F7" s="57"/>
      <c r="G7" s="57"/>
      <c r="H7" s="59"/>
    </row>
    <row r="8" spans="1:9">
      <c r="A8" s="56"/>
      <c r="B8" s="57"/>
      <c r="C8" s="57" t="s">
        <v>548</v>
      </c>
      <c r="D8" s="60" t="str" cm="1">
        <f t="array" ref="D8:F8">IFERROR(VLOOKUP(C8,MA!$A$6:$D$26,{2,3,4},0),IFERROR(VLOOKUP(C8,MO!$A$6:$D$26,{2,3,4},0),IFERROR(VLOOKUP(C8,MQ!$A$6:$D$26,{2,3,4},0),IFERROR(VLOOKUP(C8,BA!$A$6:$H$169,{2,5,8},0),{"No encontrado","X","X"}))))</f>
        <v>PINTURA VINILICA</v>
      </c>
      <c r="E8" s="61" t="str">
        <v>Lt</v>
      </c>
      <c r="F8" s="60">
        <v>125</v>
      </c>
      <c r="G8" s="62">
        <f>1/7*2*1.03</f>
        <v>0.29430000000000001</v>
      </c>
      <c r="H8" s="63">
        <f t="shared" ref="H8:H9" si="0">G8*F8</f>
        <v>36.79</v>
      </c>
      <c r="I8" s="1" t="s">
        <v>554</v>
      </c>
    </row>
    <row r="9" spans="1:9">
      <c r="A9" s="56"/>
      <c r="B9" s="57"/>
      <c r="C9" s="57" t="s">
        <v>62</v>
      </c>
      <c r="D9" s="60" t="str" cm="1">
        <f t="array" ref="D9:F9">IFERROR(VLOOKUP(C9,MA!$A$6:$D$26,{2,3,4},0),IFERROR(VLOOKUP(C9,MO!$A$6:$D$26,{2,3,4},0),IFERROR(VLOOKUP(C9,MQ!$A$6:$D$26,{2,3,4},0),IFERROR(VLOOKUP(C9,BA!$A$6:$H$169,{2,5,8},0),{"No encontrado","X","X"}))))</f>
        <v>AGUA EN PIPA</v>
      </c>
      <c r="E9" s="61" t="str">
        <v>m3</v>
      </c>
      <c r="F9" s="60">
        <v>20</v>
      </c>
      <c r="G9" s="62">
        <v>0.1</v>
      </c>
      <c r="H9" s="63">
        <f t="shared" si="0"/>
        <v>2</v>
      </c>
    </row>
    <row r="10" spans="1:9">
      <c r="A10" s="56"/>
      <c r="B10" s="57"/>
      <c r="C10" s="57" t="s">
        <v>552</v>
      </c>
      <c r="D10" s="60" t="str" cm="1">
        <f t="array" ref="D10:F10">IFERROR(VLOOKUP(C10,MA!$A$6:$D$26,{2,3,4},0),IFERROR(VLOOKUP(C10,MO!$A$6:$D$26,{2,3,4},0),IFERROR(VLOOKUP(C10,MQ!$A$6:$D$26,{2,3,4},0),IFERROR(VLOOKUP(C10,BA!$A$6:$H$169,{2,5,8},0),{"No encontrado","X","X"}))))</f>
        <v>SELLADOR 5-1</v>
      </c>
      <c r="E10" s="61" t="str">
        <v>Lt</v>
      </c>
      <c r="F10" s="60">
        <v>125.79</v>
      </c>
      <c r="G10" s="62">
        <f>1/30*1.03</f>
        <v>3.4299999999999997E-2</v>
      </c>
      <c r="H10" s="63">
        <f t="shared" ref="H10" si="1">G10*F10</f>
        <v>4.3099999999999996</v>
      </c>
      <c r="I10" s="1" t="s">
        <v>555</v>
      </c>
    </row>
    <row r="11" spans="1:9">
      <c r="A11" s="56"/>
      <c r="B11" s="57"/>
      <c r="C11" s="57"/>
      <c r="D11" s="60"/>
      <c r="E11" s="58"/>
      <c r="F11" s="57"/>
      <c r="G11" s="57"/>
      <c r="H11" s="59"/>
    </row>
    <row r="12" spans="1:9">
      <c r="A12" s="56"/>
      <c r="B12" s="57"/>
      <c r="C12" s="57" t="s">
        <v>519</v>
      </c>
      <c r="D12" s="60" t="str" cm="1">
        <f t="array" ref="D12:F12">IFERROR(VLOOKUP(C12,MA!$A$6:$D$26,{2,3,4},0),IFERROR(VLOOKUP(C12,MO!$A$6:$D$26,{2,3,4},0),IFERROR(VLOOKUP(C12,MQ!$A$6:$D$26,{2,3,4},0),IFERROR(VLOOKUP(C12,BA!$A$6:$H$169,{2,5,8},0),{"No encontrado","X","X"}))))</f>
        <v>PINTOR, OFICIAL</v>
      </c>
      <c r="E12" s="61" t="str">
        <v>JOR</v>
      </c>
      <c r="F12" s="60">
        <v>879.7</v>
      </c>
      <c r="G12" s="62">
        <f>1/50</f>
        <v>0.02</v>
      </c>
      <c r="H12" s="63">
        <f t="shared" ref="H12:H13" si="2">G12*F12</f>
        <v>17.59</v>
      </c>
    </row>
    <row r="13" spans="1:9">
      <c r="A13" s="56"/>
      <c r="B13" s="57"/>
      <c r="C13" s="57" t="s">
        <v>11</v>
      </c>
      <c r="D13" s="60" t="str" cm="1">
        <f t="array" ref="D13:F13">IFERROR(VLOOKUP(C13,MA!$A$6:$D$26,{2,3,4},0),IFERROR(VLOOKUP(C13,MO!$A$6:$D$26,{2,3,4},0),IFERROR(VLOOKUP(C13,MQ!$A$6:$D$26,{2,3,4},0),IFERROR(VLOOKUP(C13,BA!$A$6:$H$169,{2,5,8},0),{"No encontrado","X","X"}))))</f>
        <v xml:space="preserve">AYUDANTE GENERAL </v>
      </c>
      <c r="E13" s="61" t="str">
        <v>JOR</v>
      </c>
      <c r="F13" s="60">
        <v>668.33</v>
      </c>
      <c r="G13" s="62">
        <f>1/50</f>
        <v>0.02</v>
      </c>
      <c r="H13" s="63">
        <f t="shared" si="2"/>
        <v>13.37</v>
      </c>
    </row>
    <row r="14" spans="1:9">
      <c r="A14" s="56"/>
      <c r="B14" s="57"/>
      <c r="C14" s="57"/>
      <c r="D14" s="57"/>
      <c r="E14" s="58"/>
      <c r="F14" s="57"/>
      <c r="G14" s="57"/>
      <c r="H14" s="59"/>
    </row>
    <row r="15" spans="1:9">
      <c r="A15" s="56"/>
      <c r="B15" s="57"/>
      <c r="C15" s="64" t="str">
        <f>k!$A$10</f>
        <v>HE001</v>
      </c>
      <c r="D15" s="65" t="str">
        <f>k!$B$10</f>
        <v>HERRAMIENTA MENOR</v>
      </c>
      <c r="E15" s="66" t="s">
        <v>33</v>
      </c>
      <c r="F15" s="67">
        <f>SUM(H12:H13)</f>
        <v>30.96</v>
      </c>
      <c r="G15" s="65">
        <f>k!$D$10</f>
        <v>0.03</v>
      </c>
      <c r="H15" s="68">
        <f>G15*F15</f>
        <v>0.93</v>
      </c>
    </row>
    <row r="16" spans="1:9">
      <c r="A16" s="56"/>
      <c r="B16" s="57"/>
      <c r="C16" s="64" t="str">
        <f>k!$A$11</f>
        <v>HE002</v>
      </c>
      <c r="D16" s="65" t="str">
        <f>k!$B$11</f>
        <v>MANDO INTERMEDIO</v>
      </c>
      <c r="E16" s="66" t="s">
        <v>33</v>
      </c>
      <c r="F16" s="65">
        <f>F15</f>
        <v>30.96</v>
      </c>
      <c r="G16" s="65">
        <f>k!$D$11</f>
        <v>0.1</v>
      </c>
      <c r="H16" s="68">
        <f>G16*F16</f>
        <v>3.1</v>
      </c>
    </row>
    <row r="17" spans="1:8">
      <c r="A17" s="56"/>
      <c r="B17" s="57"/>
      <c r="C17" s="64" t="str">
        <f>k!$A$12</f>
        <v>HE003</v>
      </c>
      <c r="D17" s="65" t="str">
        <f>k!$B$12</f>
        <v>EQUIPO DE SEGURIDAD</v>
      </c>
      <c r="E17" s="66" t="s">
        <v>33</v>
      </c>
      <c r="F17" s="65">
        <f t="shared" ref="F17:F19" si="3">F16</f>
        <v>30.96</v>
      </c>
      <c r="G17" s="65">
        <f>k!$D$12</f>
        <v>0.01</v>
      </c>
      <c r="H17" s="68">
        <f>G17*F17</f>
        <v>0.31</v>
      </c>
    </row>
    <row r="18" spans="1:8">
      <c r="A18" s="56"/>
      <c r="B18" s="57"/>
      <c r="C18" s="64" t="str">
        <f>k!$A$13</f>
        <v>HE004</v>
      </c>
      <c r="D18" s="65" t="str">
        <f>k!$B$13</f>
        <v>PRESTACIONES S.S.</v>
      </c>
      <c r="E18" s="66" t="s">
        <v>33</v>
      </c>
      <c r="F18" s="65">
        <f t="shared" si="3"/>
        <v>30.96</v>
      </c>
      <c r="G18" s="65">
        <f>k!$D$13</f>
        <v>0</v>
      </c>
      <c r="H18" s="68">
        <f>G18*F18</f>
        <v>0</v>
      </c>
    </row>
    <row r="19" spans="1:8">
      <c r="A19" s="56"/>
      <c r="B19" s="57"/>
      <c r="C19" s="64" t="str">
        <f>k!$A$14</f>
        <v>HE005</v>
      </c>
      <c r="D19" s="65" t="str">
        <f>k!$B$14</f>
        <v>IMPUESTO SOBRE NOMINA</v>
      </c>
      <c r="E19" s="66" t="s">
        <v>33</v>
      </c>
      <c r="F19" s="65">
        <f t="shared" si="3"/>
        <v>30.96</v>
      </c>
      <c r="G19" s="65">
        <f>k!$D$14</f>
        <v>0</v>
      </c>
      <c r="H19" s="68">
        <f>G19*F19</f>
        <v>0</v>
      </c>
    </row>
    <row r="20" spans="1:8">
      <c r="A20" s="56"/>
      <c r="B20" s="57"/>
      <c r="C20" s="57"/>
      <c r="D20" s="57"/>
      <c r="E20" s="58"/>
      <c r="F20" s="57"/>
      <c r="G20" s="57"/>
      <c r="H20" s="59"/>
    </row>
    <row r="21" spans="1:8">
      <c r="A21" s="56"/>
      <c r="B21" s="57"/>
      <c r="C21" s="69" t="str">
        <f>k!$A$2</f>
        <v>CD</v>
      </c>
      <c r="D21" s="69" t="str">
        <f>k!$B$2</f>
        <v>COSTO DIRECTO</v>
      </c>
      <c r="E21" s="70"/>
      <c r="F21" s="71"/>
      <c r="G21" s="71"/>
      <c r="H21" s="72"/>
    </row>
    <row r="22" spans="1:8">
      <c r="A22" s="56"/>
      <c r="B22" s="57"/>
      <c r="C22" s="69" t="str">
        <f>k!$A$3</f>
        <v>IO</v>
      </c>
      <c r="D22" s="69" t="str">
        <f>k!$B$3</f>
        <v>INDIRECTOS OFICINA</v>
      </c>
      <c r="E22" s="70"/>
      <c r="F22" s="73">
        <f>SUM(H8:H19)</f>
        <v>78.400000000000006</v>
      </c>
      <c r="G22" s="74">
        <f>k!$D$3</f>
        <v>0.15</v>
      </c>
      <c r="H22" s="75">
        <f>G22*F22</f>
        <v>11.76</v>
      </c>
    </row>
    <row r="23" spans="1:8">
      <c r="A23" s="56"/>
      <c r="B23" s="57"/>
      <c r="C23" s="69" t="str">
        <f>k!$A$4</f>
        <v>IC</v>
      </c>
      <c r="D23" s="69" t="str">
        <f>k!$B$4</f>
        <v>INDIRECTOS DE CAMPO</v>
      </c>
      <c r="E23" s="70"/>
      <c r="F23" s="69">
        <f>F22</f>
        <v>78.400000000000006</v>
      </c>
      <c r="G23" s="74">
        <f>k!$D$4</f>
        <v>0.2</v>
      </c>
      <c r="H23" s="75">
        <f>G23*F23</f>
        <v>15.68</v>
      </c>
    </row>
    <row r="24" spans="1:8">
      <c r="A24" s="56"/>
      <c r="B24" s="57"/>
      <c r="C24" s="69" t="str">
        <f>k!$A$5</f>
        <v>FI</v>
      </c>
      <c r="D24" s="69" t="str">
        <f>k!$B$5</f>
        <v>FINANCIAMIENTO</v>
      </c>
      <c r="E24" s="70"/>
      <c r="F24" s="69">
        <f>F23+H22+H23</f>
        <v>105.84</v>
      </c>
      <c r="G24" s="74">
        <f>k!$D$5</f>
        <v>5.5999999999999999E-3</v>
      </c>
      <c r="H24" s="75">
        <f>G24*F24</f>
        <v>0.59</v>
      </c>
    </row>
    <row r="25" spans="1:8">
      <c r="A25" s="56"/>
      <c r="B25" s="57"/>
      <c r="C25" s="69" t="str">
        <f>k!$A$6</f>
        <v>UT</v>
      </c>
      <c r="D25" s="69" t="str">
        <f>k!$B$6</f>
        <v>UTILIDAD</v>
      </c>
      <c r="E25" s="70"/>
      <c r="F25" s="69">
        <f>F24+H24</f>
        <v>106.43</v>
      </c>
      <c r="G25" s="74">
        <f>k!$D$6</f>
        <v>0.1</v>
      </c>
      <c r="H25" s="75">
        <f>G25*F25</f>
        <v>10.64</v>
      </c>
    </row>
    <row r="26" spans="1:8">
      <c r="A26" s="56"/>
      <c r="B26" s="57"/>
      <c r="C26" s="69" t="str">
        <f>k!$A$7</f>
        <v>CA</v>
      </c>
      <c r="D26" s="69" t="str">
        <f>k!$B$7</f>
        <v>CARGOS ADICIONALES</v>
      </c>
      <c r="E26" s="70"/>
      <c r="F26" s="69">
        <f>(F25+H25)/(1-G26)</f>
        <v>117.07</v>
      </c>
      <c r="G26" s="74">
        <f>k!$D$7</f>
        <v>0</v>
      </c>
      <c r="H26" s="75">
        <f>G26*F26</f>
        <v>0</v>
      </c>
    </row>
    <row r="27" spans="1:8">
      <c r="A27" s="76"/>
      <c r="B27" s="77"/>
      <c r="C27" s="78" t="str">
        <f>k!$A$8</f>
        <v>PU</v>
      </c>
      <c r="D27" s="78" t="str">
        <f>k!$B$8</f>
        <v>PRECIO UNITARIO</v>
      </c>
      <c r="E27" s="79"/>
      <c r="F27" s="78"/>
      <c r="G27" s="80"/>
      <c r="H27" s="81">
        <f>SUM(H22:H26)+F22</f>
        <v>117.07</v>
      </c>
    </row>
    <row r="28" spans="1:8" s="6" customFormat="1" ht="14.4" thickBot="1">
      <c r="A28" s="82"/>
      <c r="B28" s="83"/>
      <c r="C28" s="83"/>
      <c r="D28" s="83"/>
      <c r="E28" s="84"/>
      <c r="F28" s="83"/>
      <c r="G28" s="83"/>
      <c r="H28" s="85"/>
    </row>
    <row r="30" spans="1:8">
      <c r="D30" s="4"/>
      <c r="E30" s="12"/>
      <c r="F30" s="4"/>
      <c r="H30" s="4"/>
    </row>
    <row r="31" spans="1:8">
      <c r="D31" s="4"/>
      <c r="E31" s="12"/>
      <c r="F31" s="4"/>
      <c r="H31" s="4"/>
    </row>
    <row r="32" spans="1:8">
      <c r="D32" s="4"/>
      <c r="E32" s="12"/>
      <c r="F32" s="4"/>
      <c r="H32" s="4"/>
    </row>
    <row r="33" spans="3:8">
      <c r="D33" s="4"/>
      <c r="E33" s="12"/>
      <c r="F33" s="4"/>
      <c r="H33" s="4"/>
    </row>
    <row r="37" spans="3:8">
      <c r="D37" s="4"/>
    </row>
    <row r="38" spans="3:8">
      <c r="D38" s="4"/>
      <c r="E38" s="12"/>
      <c r="F38" s="4"/>
      <c r="H38" s="4"/>
    </row>
    <row r="39" spans="3:8">
      <c r="D39" s="4"/>
      <c r="E39" s="12"/>
      <c r="F39" s="4"/>
      <c r="H39" s="4"/>
    </row>
    <row r="40" spans="3:8">
      <c r="C40" s="15"/>
      <c r="D40" s="16"/>
      <c r="E40" s="17"/>
      <c r="F40" s="18"/>
      <c r="G40" s="16"/>
      <c r="H40" s="16"/>
    </row>
    <row r="41" spans="3:8">
      <c r="C41" s="15"/>
      <c r="D41" s="16"/>
      <c r="E41" s="17"/>
      <c r="F41" s="16"/>
      <c r="G41" s="16"/>
      <c r="H41" s="16"/>
    </row>
    <row r="42" spans="3:8">
      <c r="C42" s="15"/>
      <c r="D42" s="16"/>
      <c r="E42" s="17"/>
      <c r="F42" s="16"/>
      <c r="G42" s="16"/>
      <c r="H42" s="16"/>
    </row>
    <row r="43" spans="3:8">
      <c r="C43" s="15"/>
      <c r="D43" s="16"/>
      <c r="E43" s="17"/>
      <c r="F43" s="16"/>
      <c r="G43" s="16"/>
      <c r="H43" s="16"/>
    </row>
    <row r="44" spans="3:8">
      <c r="C44" s="15"/>
      <c r="D44" s="16"/>
      <c r="E44" s="17"/>
      <c r="F44" s="16"/>
      <c r="G44" s="16"/>
      <c r="H44" s="16"/>
    </row>
    <row r="46" spans="3:8">
      <c r="C46" s="19"/>
      <c r="D46" s="19"/>
      <c r="E46" s="20"/>
      <c r="F46" s="21"/>
      <c r="G46" s="21"/>
      <c r="H46" s="21"/>
    </row>
    <row r="47" spans="3:8">
      <c r="C47" s="19"/>
      <c r="D47" s="19"/>
      <c r="E47" s="20"/>
      <c r="F47" s="22"/>
      <c r="G47" s="23"/>
      <c r="H47" s="19"/>
    </row>
    <row r="48" spans="3:8">
      <c r="C48" s="19"/>
      <c r="D48" s="19"/>
      <c r="E48" s="20"/>
      <c r="F48" s="19"/>
      <c r="G48" s="23"/>
      <c r="H48" s="19"/>
    </row>
    <row r="49" spans="3:8">
      <c r="C49" s="19"/>
      <c r="D49" s="19"/>
      <c r="E49" s="20"/>
      <c r="F49" s="19"/>
      <c r="G49" s="23"/>
      <c r="H49" s="19"/>
    </row>
    <row r="50" spans="3:8">
      <c r="C50" s="19"/>
      <c r="D50" s="19"/>
      <c r="E50" s="20"/>
      <c r="F50" s="19"/>
      <c r="G50" s="23"/>
      <c r="H50" s="19"/>
    </row>
    <row r="51" spans="3:8">
      <c r="C51" s="19"/>
      <c r="D51" s="19"/>
      <c r="E51" s="20"/>
      <c r="F51" s="19"/>
      <c r="G51" s="23"/>
      <c r="H51" s="19"/>
    </row>
    <row r="52" spans="3:8" s="6" customFormat="1">
      <c r="C52" s="24"/>
      <c r="D52" s="24"/>
      <c r="E52" s="25"/>
      <c r="F52" s="24"/>
      <c r="G52" s="26"/>
      <c r="H52" s="24"/>
    </row>
    <row r="56" spans="3:8">
      <c r="D56" s="4"/>
    </row>
    <row r="57" spans="3:8">
      <c r="D57" s="4"/>
      <c r="E57" s="12"/>
      <c r="F57" s="4"/>
      <c r="H57" s="4"/>
    </row>
    <row r="58" spans="3:8">
      <c r="D58" s="4"/>
      <c r="E58" s="12"/>
      <c r="F58" s="4"/>
      <c r="H58" s="4"/>
    </row>
    <row r="59" spans="3:8">
      <c r="C59" s="15"/>
      <c r="D59" s="16"/>
      <c r="E59" s="17"/>
      <c r="F59" s="18"/>
      <c r="G59" s="16"/>
      <c r="H59" s="16"/>
    </row>
    <row r="60" spans="3:8">
      <c r="C60" s="15"/>
      <c r="D60" s="16"/>
      <c r="E60" s="17"/>
      <c r="F60" s="16"/>
      <c r="G60" s="16"/>
      <c r="H60" s="16"/>
    </row>
    <row r="61" spans="3:8">
      <c r="C61" s="15"/>
      <c r="D61" s="16"/>
      <c r="E61" s="17"/>
      <c r="F61" s="16"/>
      <c r="G61" s="16"/>
      <c r="H61" s="16"/>
    </row>
    <row r="62" spans="3:8">
      <c r="C62" s="15"/>
      <c r="D62" s="16"/>
      <c r="E62" s="17"/>
      <c r="F62" s="16"/>
      <c r="G62" s="16"/>
      <c r="H62" s="16"/>
    </row>
    <row r="63" spans="3:8">
      <c r="C63" s="15"/>
      <c r="D63" s="16"/>
      <c r="E63" s="17"/>
      <c r="F63" s="16"/>
      <c r="G63" s="16"/>
      <c r="H63" s="16"/>
    </row>
    <row r="65" spans="2:8">
      <c r="C65" s="19"/>
      <c r="D65" s="19"/>
      <c r="E65" s="20"/>
      <c r="F65" s="21"/>
      <c r="G65" s="21"/>
      <c r="H65" s="21"/>
    </row>
    <row r="66" spans="2:8">
      <c r="C66" s="19"/>
      <c r="D66" s="19"/>
      <c r="E66" s="20"/>
      <c r="F66" s="22"/>
      <c r="G66" s="23"/>
      <c r="H66" s="19"/>
    </row>
    <row r="67" spans="2:8">
      <c r="C67" s="19"/>
      <c r="D67" s="19"/>
      <c r="E67" s="20"/>
      <c r="F67" s="19"/>
      <c r="G67" s="23"/>
      <c r="H67" s="19"/>
    </row>
    <row r="68" spans="2:8">
      <c r="C68" s="19"/>
      <c r="D68" s="19"/>
      <c r="E68" s="20"/>
      <c r="F68" s="19"/>
      <c r="G68" s="23"/>
      <c r="H68" s="19"/>
    </row>
    <row r="69" spans="2:8">
      <c r="C69" s="19"/>
      <c r="D69" s="19"/>
      <c r="E69" s="20"/>
      <c r="F69" s="19"/>
      <c r="G69" s="23"/>
      <c r="H69" s="19"/>
    </row>
    <row r="70" spans="2:8">
      <c r="C70" s="19"/>
      <c r="D70" s="19"/>
      <c r="E70" s="20"/>
      <c r="F70" s="19"/>
      <c r="G70" s="23"/>
      <c r="H70" s="19"/>
    </row>
    <row r="71" spans="2:8" s="6" customFormat="1">
      <c r="C71" s="24"/>
      <c r="D71" s="24"/>
      <c r="E71" s="25"/>
      <c r="F71" s="24"/>
      <c r="G71" s="26"/>
      <c r="H71" s="24"/>
    </row>
    <row r="74" spans="2:8" s="10" customFormat="1">
      <c r="B74" s="87"/>
      <c r="C74" s="87"/>
      <c r="D74" s="87"/>
      <c r="E74" s="13"/>
    </row>
    <row r="75" spans="2:8">
      <c r="D75" s="4"/>
      <c r="E75" s="12"/>
      <c r="F75" s="4"/>
      <c r="H75" s="4"/>
    </row>
    <row r="76" spans="2:8">
      <c r="D76" s="4"/>
      <c r="E76" s="12"/>
      <c r="F76" s="4"/>
      <c r="H76" s="4"/>
    </row>
    <row r="77" spans="2:8">
      <c r="D77" s="4"/>
      <c r="E77" s="12"/>
      <c r="F77" s="4"/>
      <c r="H77" s="4"/>
    </row>
    <row r="78" spans="2:8">
      <c r="D78" s="4"/>
      <c r="E78" s="12"/>
      <c r="F78" s="4"/>
      <c r="H78" s="4"/>
    </row>
    <row r="79" spans="2:8">
      <c r="D79" s="4"/>
      <c r="E79" s="12"/>
      <c r="F79" s="4"/>
      <c r="H79" s="4"/>
    </row>
    <row r="81" spans="2:8">
      <c r="C81" s="15"/>
      <c r="D81" s="16"/>
      <c r="E81" s="17"/>
      <c r="F81" s="18"/>
      <c r="G81" s="16"/>
      <c r="H81" s="16"/>
    </row>
    <row r="82" spans="2:8">
      <c r="C82" s="15"/>
      <c r="D82" s="16"/>
      <c r="E82" s="17"/>
      <c r="F82" s="16"/>
      <c r="G82" s="16"/>
      <c r="H82" s="16"/>
    </row>
    <row r="83" spans="2:8">
      <c r="C83" s="15"/>
      <c r="D83" s="16"/>
      <c r="E83" s="17"/>
      <c r="F83" s="16"/>
      <c r="G83" s="16"/>
      <c r="H83" s="16"/>
    </row>
    <row r="84" spans="2:8">
      <c r="C84" s="15"/>
      <c r="D84" s="16"/>
      <c r="E84" s="17"/>
      <c r="F84" s="16"/>
      <c r="G84" s="16"/>
      <c r="H84" s="16"/>
    </row>
    <row r="85" spans="2:8">
      <c r="C85" s="15"/>
      <c r="D85" s="16"/>
      <c r="E85" s="17"/>
      <c r="F85" s="16"/>
      <c r="G85" s="16"/>
      <c r="H85" s="16"/>
    </row>
    <row r="87" spans="2:8">
      <c r="C87" s="19"/>
      <c r="D87" s="19"/>
      <c r="E87" s="20"/>
      <c r="F87" s="21"/>
      <c r="G87" s="21"/>
      <c r="H87" s="21"/>
    </row>
    <row r="88" spans="2:8">
      <c r="C88" s="19"/>
      <c r="D88" s="19"/>
      <c r="E88" s="20"/>
      <c r="F88" s="22"/>
      <c r="G88" s="23"/>
      <c r="H88" s="19"/>
    </row>
    <row r="89" spans="2:8">
      <c r="C89" s="19"/>
      <c r="D89" s="19"/>
      <c r="E89" s="20"/>
      <c r="F89" s="19"/>
      <c r="G89" s="23"/>
      <c r="H89" s="19"/>
    </row>
    <row r="90" spans="2:8">
      <c r="C90" s="19"/>
      <c r="D90" s="19"/>
      <c r="E90" s="20"/>
      <c r="F90" s="19"/>
      <c r="G90" s="23"/>
      <c r="H90" s="19"/>
    </row>
    <row r="91" spans="2:8">
      <c r="C91" s="19"/>
      <c r="D91" s="19"/>
      <c r="E91" s="20"/>
      <c r="F91" s="19"/>
      <c r="G91" s="23"/>
      <c r="H91" s="19"/>
    </row>
    <row r="92" spans="2:8">
      <c r="C92" s="19"/>
      <c r="D92" s="19"/>
      <c r="E92" s="20"/>
      <c r="F92" s="19"/>
      <c r="G92" s="23"/>
      <c r="H92" s="19"/>
    </row>
    <row r="93" spans="2:8" s="6" customFormat="1">
      <c r="C93" s="24"/>
      <c r="D93" s="24"/>
      <c r="E93" s="25"/>
      <c r="F93" s="24"/>
      <c r="G93" s="26"/>
      <c r="H93" s="24"/>
    </row>
    <row r="96" spans="2:8" s="10" customFormat="1" ht="33.6" customHeight="1">
      <c r="B96" s="87"/>
      <c r="C96" s="87"/>
      <c r="D96" s="87"/>
      <c r="E96" s="13"/>
    </row>
    <row r="98" spans="3:8">
      <c r="D98" s="4"/>
      <c r="E98" s="12"/>
      <c r="F98" s="4"/>
      <c r="H98" s="4"/>
    </row>
    <row r="99" spans="3:8">
      <c r="D99" s="4"/>
      <c r="E99" s="12"/>
      <c r="F99" s="4"/>
      <c r="H99" s="4"/>
    </row>
    <row r="100" spans="3:8">
      <c r="D100" s="4"/>
      <c r="E100" s="12"/>
      <c r="F100" s="4"/>
      <c r="H100" s="4"/>
    </row>
    <row r="101" spans="3:8">
      <c r="D101" s="4"/>
      <c r="E101" s="12"/>
      <c r="F101" s="4"/>
      <c r="H101" s="4"/>
    </row>
    <row r="102" spans="3:8">
      <c r="D102" s="4"/>
      <c r="E102" s="12"/>
      <c r="F102" s="4"/>
      <c r="H102" s="4"/>
    </row>
    <row r="103" spans="3:8">
      <c r="D103" s="4"/>
    </row>
    <row r="104" spans="3:8">
      <c r="D104" s="4"/>
      <c r="E104" s="12"/>
      <c r="F104" s="4"/>
      <c r="H104" s="4"/>
    </row>
    <row r="105" spans="3:8">
      <c r="D105" s="4"/>
      <c r="E105" s="12"/>
      <c r="F105" s="4"/>
      <c r="H105" s="4"/>
    </row>
    <row r="107" spans="3:8">
      <c r="C107" s="15"/>
      <c r="D107" s="16"/>
      <c r="E107" s="17"/>
      <c r="F107" s="18"/>
      <c r="G107" s="16"/>
      <c r="H107" s="16"/>
    </row>
    <row r="108" spans="3:8">
      <c r="C108" s="15"/>
      <c r="D108" s="16"/>
      <c r="E108" s="17"/>
      <c r="F108" s="16"/>
      <c r="G108" s="16"/>
      <c r="H108" s="16"/>
    </row>
    <row r="109" spans="3:8">
      <c r="C109" s="15"/>
      <c r="D109" s="16"/>
      <c r="E109" s="17"/>
      <c r="F109" s="16"/>
      <c r="G109" s="16"/>
      <c r="H109" s="16"/>
    </row>
    <row r="110" spans="3:8">
      <c r="C110" s="15"/>
      <c r="D110" s="16"/>
      <c r="E110" s="17"/>
      <c r="F110" s="16"/>
      <c r="G110" s="16"/>
      <c r="H110" s="16"/>
    </row>
    <row r="111" spans="3:8">
      <c r="C111" s="15"/>
      <c r="D111" s="16"/>
      <c r="E111" s="17"/>
      <c r="F111" s="16"/>
      <c r="G111" s="16"/>
      <c r="H111" s="16"/>
    </row>
    <row r="113" spans="1:8">
      <c r="C113" s="19"/>
      <c r="D113" s="19"/>
      <c r="E113" s="20"/>
      <c r="F113" s="21"/>
      <c r="G113" s="21"/>
      <c r="H113" s="21"/>
    </row>
    <row r="114" spans="1:8">
      <c r="C114" s="19"/>
      <c r="D114" s="19"/>
      <c r="E114" s="20"/>
      <c r="F114" s="22"/>
      <c r="G114" s="23"/>
      <c r="H114" s="19"/>
    </row>
    <row r="115" spans="1:8">
      <c r="C115" s="19"/>
      <c r="D115" s="19"/>
      <c r="E115" s="20"/>
      <c r="F115" s="19"/>
      <c r="G115" s="23"/>
      <c r="H115" s="19"/>
    </row>
    <row r="116" spans="1:8">
      <c r="C116" s="19"/>
      <c r="D116" s="19"/>
      <c r="E116" s="20"/>
      <c r="F116" s="19"/>
      <c r="G116" s="23"/>
      <c r="H116" s="19"/>
    </row>
    <row r="117" spans="1:8">
      <c r="C117" s="19"/>
      <c r="D117" s="19"/>
      <c r="E117" s="20"/>
      <c r="F117" s="19"/>
      <c r="G117" s="23"/>
      <c r="H117" s="19"/>
    </row>
    <row r="118" spans="1:8">
      <c r="C118" s="19"/>
      <c r="D118" s="19"/>
      <c r="E118" s="20"/>
      <c r="F118" s="19"/>
      <c r="G118" s="23"/>
      <c r="H118" s="19"/>
    </row>
    <row r="119" spans="1:8" s="6" customFormat="1">
      <c r="C119" s="24"/>
      <c r="D119" s="24"/>
      <c r="E119" s="25"/>
      <c r="F119" s="24"/>
      <c r="G119" s="26"/>
      <c r="H119" s="24"/>
    </row>
    <row r="122" spans="1:8" ht="33.6" customHeight="1">
      <c r="A122" s="10"/>
      <c r="B122" s="87"/>
      <c r="C122" s="87"/>
      <c r="D122" s="87"/>
      <c r="E122" s="13"/>
      <c r="F122" s="10"/>
      <c r="G122" s="10"/>
      <c r="H122" s="10"/>
    </row>
    <row r="124" spans="1:8">
      <c r="D124" s="4"/>
      <c r="E124" s="12"/>
      <c r="F124" s="4"/>
      <c r="G124" s="40"/>
      <c r="H124" s="4"/>
    </row>
    <row r="125" spans="1:8">
      <c r="D125" s="4"/>
      <c r="E125" s="12"/>
      <c r="F125" s="4"/>
      <c r="G125" s="40"/>
      <c r="H125" s="4"/>
    </row>
    <row r="126" spans="1:8">
      <c r="D126" s="4"/>
    </row>
    <row r="127" spans="1:8">
      <c r="D127" s="4"/>
      <c r="E127" s="12"/>
      <c r="F127" s="4"/>
      <c r="G127" s="40"/>
      <c r="H127" s="4"/>
    </row>
    <row r="129" spans="1:8">
      <c r="C129" s="15"/>
      <c r="D129" s="16"/>
      <c r="E129" s="17"/>
      <c r="F129" s="18"/>
      <c r="G129" s="16"/>
      <c r="H129" s="16"/>
    </row>
    <row r="130" spans="1:8">
      <c r="C130" s="15"/>
      <c r="D130" s="16"/>
      <c r="E130" s="17"/>
      <c r="F130" s="16"/>
      <c r="G130" s="16"/>
      <c r="H130" s="16"/>
    </row>
    <row r="131" spans="1:8">
      <c r="C131" s="15"/>
      <c r="D131" s="16"/>
      <c r="E131" s="17"/>
      <c r="F131" s="16"/>
      <c r="G131" s="16"/>
      <c r="H131" s="16"/>
    </row>
    <row r="132" spans="1:8">
      <c r="C132" s="15"/>
      <c r="D132" s="16"/>
      <c r="E132" s="17"/>
      <c r="F132" s="16"/>
      <c r="G132" s="16"/>
      <c r="H132" s="16"/>
    </row>
    <row r="133" spans="1:8">
      <c r="C133" s="15"/>
      <c r="D133" s="16"/>
      <c r="E133" s="17"/>
      <c r="F133" s="16"/>
      <c r="G133" s="16"/>
      <c r="H133" s="16"/>
    </row>
    <row r="135" spans="1:8">
      <c r="C135" s="19"/>
      <c r="D135" s="19"/>
      <c r="E135" s="20"/>
      <c r="F135" s="21"/>
      <c r="G135" s="21"/>
      <c r="H135" s="21"/>
    </row>
    <row r="136" spans="1:8">
      <c r="C136" s="19"/>
      <c r="D136" s="19"/>
      <c r="E136" s="20"/>
      <c r="F136" s="22"/>
      <c r="G136" s="23"/>
      <c r="H136" s="19"/>
    </row>
    <row r="137" spans="1:8">
      <c r="C137" s="19"/>
      <c r="D137" s="19"/>
      <c r="E137" s="20"/>
      <c r="F137" s="19"/>
      <c r="G137" s="23"/>
      <c r="H137" s="19"/>
    </row>
    <row r="138" spans="1:8">
      <c r="C138" s="19"/>
      <c r="D138" s="19"/>
      <c r="E138" s="20"/>
      <c r="F138" s="19"/>
      <c r="G138" s="23"/>
      <c r="H138" s="19"/>
    </row>
    <row r="139" spans="1:8">
      <c r="C139" s="19"/>
      <c r="D139" s="19"/>
      <c r="E139" s="20"/>
      <c r="F139" s="19"/>
      <c r="G139" s="23"/>
      <c r="H139" s="19"/>
    </row>
    <row r="140" spans="1:8">
      <c r="C140" s="19"/>
      <c r="D140" s="19"/>
      <c r="E140" s="20"/>
      <c r="F140" s="19"/>
      <c r="G140" s="23"/>
      <c r="H140" s="19"/>
    </row>
    <row r="141" spans="1:8">
      <c r="A141" s="6"/>
      <c r="B141" s="6"/>
      <c r="C141" s="24"/>
      <c r="D141" s="24"/>
      <c r="E141" s="25"/>
      <c r="F141" s="24"/>
      <c r="G141" s="26"/>
      <c r="H141" s="24"/>
    </row>
    <row r="144" spans="1:8" ht="26.4" customHeight="1">
      <c r="A144" s="10"/>
      <c r="B144" s="87"/>
      <c r="C144" s="87"/>
      <c r="D144" s="87"/>
      <c r="E144" s="13"/>
      <c r="F144" s="10"/>
      <c r="G144" s="10"/>
      <c r="H144" s="10"/>
    </row>
    <row r="146" spans="3:8">
      <c r="D146" s="4"/>
      <c r="E146" s="12"/>
      <c r="F146" s="4"/>
      <c r="G146" s="40"/>
      <c r="H146" s="4"/>
    </row>
    <row r="147" spans="3:8">
      <c r="D147" s="4"/>
      <c r="E147" s="12"/>
      <c r="F147" s="4"/>
      <c r="G147" s="40"/>
      <c r="H147" s="4"/>
    </row>
    <row r="148" spans="3:8">
      <c r="D148" s="4"/>
    </row>
    <row r="149" spans="3:8">
      <c r="D149" s="4"/>
      <c r="E149" s="12"/>
      <c r="F149" s="4"/>
      <c r="G149" s="40"/>
      <c r="H149" s="4"/>
    </row>
    <row r="150" spans="3:8">
      <c r="D150" s="4"/>
      <c r="E150" s="12"/>
      <c r="F150" s="4"/>
      <c r="G150" s="40"/>
      <c r="H150" s="4"/>
    </row>
    <row r="152" spans="3:8">
      <c r="C152" s="15"/>
      <c r="D152" s="16"/>
      <c r="E152" s="17"/>
      <c r="F152" s="18"/>
      <c r="G152" s="16"/>
      <c r="H152" s="16"/>
    </row>
    <row r="153" spans="3:8">
      <c r="C153" s="15"/>
      <c r="D153" s="16"/>
      <c r="E153" s="17"/>
      <c r="F153" s="16"/>
      <c r="G153" s="16"/>
      <c r="H153" s="16"/>
    </row>
    <row r="154" spans="3:8">
      <c r="C154" s="15"/>
      <c r="D154" s="16"/>
      <c r="E154" s="17"/>
      <c r="F154" s="16"/>
      <c r="G154" s="16"/>
      <c r="H154" s="16"/>
    </row>
    <row r="155" spans="3:8">
      <c r="C155" s="15"/>
      <c r="D155" s="16"/>
      <c r="E155" s="17"/>
      <c r="F155" s="16"/>
      <c r="G155" s="16"/>
      <c r="H155" s="16"/>
    </row>
    <row r="156" spans="3:8">
      <c r="C156" s="15"/>
      <c r="D156" s="16"/>
      <c r="E156" s="17"/>
      <c r="F156" s="16"/>
      <c r="G156" s="16"/>
      <c r="H156" s="16"/>
    </row>
    <row r="158" spans="3:8">
      <c r="C158" s="19"/>
      <c r="D158" s="19"/>
      <c r="E158" s="20"/>
      <c r="F158" s="21"/>
      <c r="G158" s="21"/>
      <c r="H158" s="21"/>
    </row>
    <row r="159" spans="3:8">
      <c r="C159" s="19"/>
      <c r="D159" s="19"/>
      <c r="E159" s="20"/>
      <c r="F159" s="22"/>
      <c r="G159" s="23"/>
      <c r="H159" s="19"/>
    </row>
    <row r="160" spans="3:8">
      <c r="C160" s="19"/>
      <c r="D160" s="19"/>
      <c r="E160" s="20"/>
      <c r="F160" s="19"/>
      <c r="G160" s="23"/>
      <c r="H160" s="19"/>
    </row>
    <row r="161" spans="1:8">
      <c r="C161" s="19"/>
      <c r="D161" s="19"/>
      <c r="E161" s="20"/>
      <c r="F161" s="19"/>
      <c r="G161" s="23"/>
      <c r="H161" s="19"/>
    </row>
    <row r="162" spans="1:8">
      <c r="C162" s="19"/>
      <c r="D162" s="19"/>
      <c r="E162" s="20"/>
      <c r="F162" s="19"/>
      <c r="G162" s="23"/>
      <c r="H162" s="19"/>
    </row>
    <row r="163" spans="1:8">
      <c r="C163" s="19"/>
      <c r="D163" s="19"/>
      <c r="E163" s="20"/>
      <c r="F163" s="19"/>
      <c r="G163" s="23"/>
      <c r="H163" s="19"/>
    </row>
    <row r="164" spans="1:8">
      <c r="A164" s="6"/>
      <c r="B164" s="6"/>
      <c r="C164" s="24"/>
      <c r="D164" s="24"/>
      <c r="E164" s="25"/>
      <c r="F164" s="24"/>
      <c r="G164" s="26"/>
      <c r="H164" s="24"/>
    </row>
    <row r="167" spans="1:8" ht="28.2" customHeight="1"/>
  </sheetData>
  <mergeCells count="5">
    <mergeCell ref="B6:D6"/>
    <mergeCell ref="B74:D74"/>
    <mergeCell ref="B96:D96"/>
    <mergeCell ref="B122:D122"/>
    <mergeCell ref="B144:D144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workbookViewId="0">
      <selection activeCell="B22" sqref="B22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528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529</v>
      </c>
      <c r="B9" s="1" t="s">
        <v>53</v>
      </c>
      <c r="C9" s="1" t="s">
        <v>51</v>
      </c>
      <c r="D9" s="1">
        <v>450</v>
      </c>
    </row>
    <row r="10" spans="1:4">
      <c r="A10" s="1" t="s">
        <v>530</v>
      </c>
      <c r="B10" s="1" t="s">
        <v>57</v>
      </c>
      <c r="C10" s="1" t="s">
        <v>58</v>
      </c>
      <c r="D10" s="1">
        <v>2500</v>
      </c>
    </row>
    <row r="11" spans="1:4">
      <c r="A11" s="1" t="s">
        <v>531</v>
      </c>
      <c r="B11" s="1" t="s">
        <v>60</v>
      </c>
      <c r="C11" s="1" t="s">
        <v>51</v>
      </c>
      <c r="D11" s="1">
        <v>500</v>
      </c>
    </row>
    <row r="12" spans="1:4">
      <c r="A12" s="1" t="s">
        <v>62</v>
      </c>
      <c r="B12" s="1" t="s">
        <v>532</v>
      </c>
      <c r="C12" s="1" t="s">
        <v>51</v>
      </c>
      <c r="D12" s="1">
        <v>20</v>
      </c>
    </row>
    <row r="13" spans="1:4">
      <c r="A13" s="1" t="s">
        <v>533</v>
      </c>
      <c r="B13" s="1" t="s">
        <v>72</v>
      </c>
      <c r="C13" s="1" t="s">
        <v>51</v>
      </c>
      <c r="D13" s="1">
        <v>600</v>
      </c>
    </row>
    <row r="14" spans="1:4">
      <c r="A14" s="1" t="s">
        <v>534</v>
      </c>
      <c r="B14" s="1" t="s">
        <v>76</v>
      </c>
      <c r="C14" s="1" t="s">
        <v>15</v>
      </c>
      <c r="D14" s="1">
        <v>18</v>
      </c>
    </row>
    <row r="15" spans="1:4">
      <c r="A15" s="1" t="s">
        <v>535</v>
      </c>
      <c r="B15" s="1" t="s">
        <v>78</v>
      </c>
      <c r="C15" s="1" t="s">
        <v>15</v>
      </c>
      <c r="D15" s="1">
        <v>22</v>
      </c>
    </row>
    <row r="16" spans="1:4">
      <c r="A16" s="1" t="s">
        <v>536</v>
      </c>
      <c r="B16" s="1" t="s">
        <v>80</v>
      </c>
      <c r="C16" s="1" t="s">
        <v>81</v>
      </c>
      <c r="D16" s="1">
        <v>45</v>
      </c>
    </row>
    <row r="17" spans="1:4">
      <c r="A17" s="1" t="s">
        <v>539</v>
      </c>
      <c r="B17" s="1" t="s">
        <v>540</v>
      </c>
      <c r="C17" s="1" t="s">
        <v>81</v>
      </c>
      <c r="D17" s="1">
        <f>2154/1.16/19</f>
        <v>97.73</v>
      </c>
    </row>
    <row r="18" spans="1:4">
      <c r="A18" s="1" t="s">
        <v>541</v>
      </c>
      <c r="B18" s="1" t="s">
        <v>542</v>
      </c>
      <c r="C18" s="1" t="s">
        <v>15</v>
      </c>
      <c r="D18" s="1">
        <v>16</v>
      </c>
    </row>
    <row r="19" spans="1:4">
      <c r="A19" s="1" t="s">
        <v>543</v>
      </c>
      <c r="B19" s="1" t="s">
        <v>544</v>
      </c>
      <c r="C19" s="1" t="s">
        <v>81</v>
      </c>
      <c r="D19" s="1">
        <v>127.59</v>
      </c>
    </row>
    <row r="20" spans="1:4">
      <c r="A20" s="1" t="s">
        <v>545</v>
      </c>
      <c r="B20" s="1" t="s">
        <v>546</v>
      </c>
      <c r="C20" s="1" t="s">
        <v>547</v>
      </c>
      <c r="D20" s="1">
        <f>3480/1.16</f>
        <v>3000</v>
      </c>
    </row>
    <row r="21" spans="1:4">
      <c r="A21" s="1" t="s">
        <v>548</v>
      </c>
      <c r="B21" s="1" t="s">
        <v>550</v>
      </c>
      <c r="C21" s="1" t="s">
        <v>81</v>
      </c>
      <c r="D21" s="1">
        <v>125</v>
      </c>
    </row>
    <row r="22" spans="1:4">
      <c r="A22" s="1" t="s">
        <v>552</v>
      </c>
      <c r="B22" s="1" t="s">
        <v>553</v>
      </c>
      <c r="C22" s="1" t="s">
        <v>81</v>
      </c>
      <c r="D22" s="1">
        <f>2390/19</f>
        <v>125.79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B18" sqref="B18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498</v>
      </c>
      <c r="C6" s="1" t="s">
        <v>10</v>
      </c>
      <c r="D6" s="1">
        <v>879.7</v>
      </c>
    </row>
    <row r="7" spans="1:4">
      <c r="A7" s="1" t="s">
        <v>11</v>
      </c>
      <c r="B7" s="1" t="s">
        <v>523</v>
      </c>
      <c r="C7" s="1" t="s">
        <v>10</v>
      </c>
      <c r="D7" s="1">
        <v>668.33</v>
      </c>
    </row>
    <row r="8" spans="1:4">
      <c r="A8" s="1" t="s">
        <v>12</v>
      </c>
      <c r="B8" s="1" t="s">
        <v>499</v>
      </c>
      <c r="C8" s="1" t="s">
        <v>10</v>
      </c>
      <c r="D8" s="1">
        <v>930.82</v>
      </c>
    </row>
    <row r="9" spans="1:4">
      <c r="A9" s="1" t="s">
        <v>13</v>
      </c>
      <c r="B9" s="1" t="s">
        <v>500</v>
      </c>
      <c r="C9" s="1" t="s">
        <v>10</v>
      </c>
      <c r="D9" s="1">
        <v>949.25</v>
      </c>
    </row>
    <row r="10" spans="1:4">
      <c r="A10" s="1" t="s">
        <v>511</v>
      </c>
      <c r="B10" s="1" t="s">
        <v>501</v>
      </c>
      <c r="C10" s="1" t="s">
        <v>10</v>
      </c>
      <c r="D10" s="1">
        <v>821.23</v>
      </c>
    </row>
    <row r="11" spans="1:4">
      <c r="A11" s="1" t="s">
        <v>512</v>
      </c>
      <c r="B11" s="1" t="s">
        <v>502</v>
      </c>
      <c r="C11" s="1" t="s">
        <v>10</v>
      </c>
      <c r="D11" s="1">
        <v>930.82</v>
      </c>
    </row>
    <row r="12" spans="1:4">
      <c r="A12" s="1" t="s">
        <v>513</v>
      </c>
      <c r="B12" s="1" t="s">
        <v>503</v>
      </c>
      <c r="C12" s="1" t="s">
        <v>10</v>
      </c>
      <c r="D12" s="1">
        <v>670.82</v>
      </c>
    </row>
    <row r="13" spans="1:4">
      <c r="A13" s="1" t="s">
        <v>514</v>
      </c>
      <c r="B13" s="1" t="s">
        <v>524</v>
      </c>
      <c r="C13" s="1" t="s">
        <v>10</v>
      </c>
      <c r="D13" s="1">
        <v>919.11</v>
      </c>
    </row>
    <row r="14" spans="1:4">
      <c r="A14" s="1" t="s">
        <v>515</v>
      </c>
      <c r="B14" s="1" t="s">
        <v>504</v>
      </c>
      <c r="C14" s="1" t="s">
        <v>10</v>
      </c>
      <c r="D14" s="1">
        <v>986.37</v>
      </c>
    </row>
    <row r="15" spans="1:4">
      <c r="A15" s="1" t="s">
        <v>516</v>
      </c>
      <c r="B15" s="1" t="s">
        <v>505</v>
      </c>
      <c r="C15" s="1" t="s">
        <v>10</v>
      </c>
      <c r="D15" s="1">
        <v>1075.6300000000001</v>
      </c>
    </row>
    <row r="16" spans="1:4">
      <c r="A16" s="1" t="s">
        <v>517</v>
      </c>
      <c r="B16" s="1" t="s">
        <v>506</v>
      </c>
      <c r="C16" s="1" t="s">
        <v>10</v>
      </c>
      <c r="D16" s="1">
        <v>1214.53</v>
      </c>
    </row>
    <row r="17" spans="1:4">
      <c r="A17" s="1" t="s">
        <v>518</v>
      </c>
      <c r="B17" s="1" t="s">
        <v>9</v>
      </c>
      <c r="C17" s="1" t="s">
        <v>10</v>
      </c>
      <c r="D17" s="1">
        <v>638.26</v>
      </c>
    </row>
    <row r="18" spans="1:4">
      <c r="A18" s="1" t="s">
        <v>519</v>
      </c>
      <c r="B18" s="1" t="s">
        <v>507</v>
      </c>
      <c r="C18" s="1" t="s">
        <v>10</v>
      </c>
      <c r="D18" s="1">
        <v>879.7</v>
      </c>
    </row>
    <row r="19" spans="1:4">
      <c r="A19" s="1" t="s">
        <v>520</v>
      </c>
      <c r="B19" s="1" t="s">
        <v>508</v>
      </c>
      <c r="C19" s="1" t="s">
        <v>10</v>
      </c>
      <c r="D19" s="1">
        <v>914.67</v>
      </c>
    </row>
    <row r="20" spans="1:4">
      <c r="A20" s="1" t="s">
        <v>521</v>
      </c>
      <c r="B20" s="1" t="s">
        <v>509</v>
      </c>
      <c r="C20" s="1" t="s">
        <v>10</v>
      </c>
      <c r="D20" s="1">
        <v>660.36</v>
      </c>
    </row>
    <row r="21" spans="1:4">
      <c r="A21" s="1" t="s">
        <v>522</v>
      </c>
      <c r="B21" s="1" t="s">
        <v>510</v>
      </c>
      <c r="C21" s="1" t="s">
        <v>10</v>
      </c>
      <c r="D21" s="1">
        <v>952.54</v>
      </c>
    </row>
    <row r="22" spans="1:4">
      <c r="A22" s="1" t="s">
        <v>525</v>
      </c>
      <c r="B22" s="1" t="s">
        <v>526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65</v>
      </c>
    </row>
    <row r="5" spans="1:4" s="2" customFormat="1" ht="28.2" customHeight="1">
      <c r="A5" s="2" t="s">
        <v>64</v>
      </c>
      <c r="B5" s="2" t="s">
        <v>3</v>
      </c>
      <c r="C5" s="2" t="s">
        <v>5</v>
      </c>
      <c r="D5" s="2" t="s">
        <v>6</v>
      </c>
    </row>
    <row r="6" spans="1:4">
      <c r="A6" s="1" t="s">
        <v>63</v>
      </c>
      <c r="B6" s="1" t="s">
        <v>67</v>
      </c>
      <c r="C6" s="1" t="s">
        <v>66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169"/>
  <sheetViews>
    <sheetView workbookViewId="0">
      <pane xSplit="8" ySplit="5" topLeftCell="I42" activePane="bottomRight" state="frozen"/>
      <selection pane="topRight" activeCell="I1" sqref="I1"/>
      <selection pane="bottomLeft" activeCell="A6" sqref="A6"/>
      <selection pane="bottomRight" activeCell="G38" sqref="G38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68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54</v>
      </c>
      <c r="B6" s="10" t="s">
        <v>55</v>
      </c>
      <c r="E6" s="13" t="s">
        <v>51</v>
      </c>
      <c r="H6" s="14">
        <f>SUM(H7:H17)</f>
        <v>2752.62</v>
      </c>
    </row>
    <row r="7" spans="1:8">
      <c r="C7" s="1" t="s">
        <v>530</v>
      </c>
      <c r="D7" s="4" t="str" cm="1">
        <f t="array" ref="D7:F7">IFERROR(VLOOKUP(C7,MA!$A$6:$D$26,{2,3,4},0),IFERROR(VLOOKUP(C7,MO!$A$6:$D$26,{2,3,4},0),IFERROR(VLOOKUP(C7,MQ!$A$6:$D$26,{2,3,4},0),IFERROR(VLOOKUP(C7,BA!$A$6:$H$169,{2,5,8},0),{"No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531</v>
      </c>
      <c r="D8" s="4" t="str" cm="1">
        <f t="array" ref="D8:F8">IFERROR(VLOOKUP(C8,MA!$A$6:$D$26,{2,3,4},0),IFERROR(VLOOKUP(C8,MO!$A$6:$D$26,{2,3,4},0),IFERROR(VLOOKUP(C8,MQ!$A$6:$D$26,{2,3,4},0),IFERROR(VLOOKUP(C8,BA!$A$6:$H$169,{2,5,8},0),{"No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62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518</v>
      </c>
      <c r="D11" s="4" t="str" cm="1">
        <f t="array" ref="D11:F11">IFERROR(VLOOKUP(C11,MA!$A$6:$D$26,{2,3,4},0),IFERROR(VLOOKUP(C11,MO!$A$6:$D$26,{2,3,4},0),IFERROR(VLOOKUP(C11,MQ!$A$6:$D$26,{2,3,4},0),IFERROR(VLOOKUP(C11,BA!$A$6:$H$169,{2,5,8},0),{"No encontrado","X","X"}))))</f>
        <v>PEON</v>
      </c>
      <c r="E11" s="12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638.26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638.26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638.26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63</v>
      </c>
      <c r="D17" s="4" t="str" cm="1">
        <f t="array" ref="D17:F17">IFERROR(VLOOKUP(C17,MA!$A$6:$D$26,{2,3,4},0),IFERROR(VLOOKUP(C17,MO!$A$6:$D$26,{2,3,4},0),IFERROR(VLOOKUP(C17,MQ!$A$6:$D$26,{2,3,4},0),IFERROR(VLOOKUP(C17,BA!$A$6:$H$169,{2,5,8},0),{"No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" customHeight="1">
      <c r="A21" s="10" t="s">
        <v>69</v>
      </c>
      <c r="B21" s="10" t="s">
        <v>70</v>
      </c>
      <c r="E21" s="13" t="s">
        <v>51</v>
      </c>
      <c r="H21" s="14">
        <f>SUM(H22:H33)</f>
        <v>2666.62</v>
      </c>
    </row>
    <row r="22" spans="1:8">
      <c r="C22" s="1" t="s">
        <v>530</v>
      </c>
      <c r="D22" s="4" t="str" cm="1">
        <f t="array" ref="D22:F22">IFERROR(VLOOKUP(C22,MA!$A$6:$D$26,{2,3,4},0),IFERROR(VLOOKUP(C22,MO!$A$6:$D$26,{2,3,4},0),IFERROR(VLOOKUP(C22,MQ!$A$6:$D$26,{2,3,4},0),IFERROR(VLOOKUP(C22,BA!$A$6:$H$169,{2,5,8},0),{"No encontrado","X","X"}))))</f>
        <v>CEMENTO GRIS EN SACO</v>
      </c>
      <c r="E22" s="12" t="str">
        <v>Ton</v>
      </c>
      <c r="F22" s="4">
        <v>2500</v>
      </c>
      <c r="G22" s="40">
        <v>0.41</v>
      </c>
      <c r="H22" s="4">
        <f t="shared" ref="H22:H33" si="1">G22*F22</f>
        <v>1025</v>
      </c>
    </row>
    <row r="23" spans="1:8">
      <c r="C23" s="1" t="s">
        <v>531</v>
      </c>
      <c r="D23" s="4" t="str" cm="1">
        <f t="array" ref="D23:F23">IFERROR(VLOOKUP(C23,MA!$A$6:$D$26,{2,3,4},0),IFERROR(VLOOKUP(C23,MO!$A$6:$D$26,{2,3,4},0),IFERROR(VLOOKUP(C23,MQ!$A$6:$D$26,{2,3,4},0),IFERROR(VLOOKUP(C23,BA!$A$6:$H$169,{2,5,8},0),{"No encontrado","X","X"}))))</f>
        <v>ARENA DE RIO L.A.B. EN OBRA</v>
      </c>
      <c r="E23" s="12" t="str">
        <v>m3</v>
      </c>
      <c r="F23" s="4">
        <v>500</v>
      </c>
      <c r="G23" s="40">
        <v>0.54</v>
      </c>
      <c r="H23" s="4">
        <f t="shared" si="1"/>
        <v>270</v>
      </c>
    </row>
    <row r="24" spans="1:8">
      <c r="C24" s="1" t="s">
        <v>533</v>
      </c>
      <c r="D24" s="4" t="str" cm="1">
        <f t="array" ref="D24:F24">IFERROR(VLOOKUP(C24,MA!$A$6:$D$26,{2,3,4},0),IFERROR(VLOOKUP(C24,MO!$A$6:$D$26,{2,3,4},0),IFERROR(VLOOKUP(C24,MQ!$A$6:$D$26,{2,3,4},0),IFERROR(VLOOKUP(C24,BA!$A$6:$H$169,{2,5,8},0),{"No encontrado","X","X"}))))</f>
        <v>GRAVA DE 3/4</v>
      </c>
      <c r="E24" s="12" t="str">
        <v>m3</v>
      </c>
      <c r="F24" s="4">
        <v>600</v>
      </c>
      <c r="G24" s="40">
        <v>0.64</v>
      </c>
      <c r="H24" s="4">
        <f t="shared" si="1"/>
        <v>384</v>
      </c>
    </row>
    <row r="25" spans="1:8">
      <c r="C25" s="1" t="s">
        <v>62</v>
      </c>
      <c r="D25" s="4" t="str" cm="1">
        <f t="array" ref="D25:F25">IFERROR(VLOOKUP(C25,MA!$A$6:$D$26,{2,3,4},0),IFERROR(VLOOKUP(C25,MO!$A$6:$D$26,{2,3,4},0),IFERROR(VLOOKUP(C25,MQ!$A$6:$D$26,{2,3,4},0),IFERROR(VLOOKUP(C25,BA!$A$6:$H$169,{2,5,8},0),{"No encontrado","X","X"}))))</f>
        <v>AGUA EN PIPA</v>
      </c>
      <c r="E25" s="12" t="str">
        <v>m3</v>
      </c>
      <c r="F25" s="4">
        <v>20</v>
      </c>
      <c r="G25" s="40">
        <v>0.5</v>
      </c>
      <c r="H25" s="4">
        <f t="shared" si="1"/>
        <v>10</v>
      </c>
    </row>
    <row r="26" spans="1:8">
      <c r="D26" s="4"/>
      <c r="E26" s="12"/>
      <c r="F26" s="4"/>
      <c r="H26" s="4"/>
    </row>
    <row r="27" spans="1:8">
      <c r="C27" s="1" t="s">
        <v>518</v>
      </c>
      <c r="D27" s="4" t="str" cm="1">
        <f t="array" ref="D27:F27">IFERROR(VLOOKUP(C27,MA!$A$6:$D$26,{2,3,4},0),IFERROR(VLOOKUP(C27,MO!$A$6:$D$26,{2,3,4},0),IFERROR(VLOOKUP(C27,MQ!$A$6:$D$26,{2,3,4},0),IFERROR(VLOOKUP(C27,BA!$A$6:$H$169,{2,5,8},0),{"No encontrado","X","X"}))))</f>
        <v>PEON</v>
      </c>
      <c r="E27" s="12" t="str">
        <v>JOR</v>
      </c>
      <c r="F27" s="4">
        <v>638.26</v>
      </c>
      <c r="G27" s="40">
        <v>1</v>
      </c>
      <c r="H27" s="4">
        <f t="shared" si="1"/>
        <v>638.26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638.26</v>
      </c>
      <c r="G29" s="16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638.26</v>
      </c>
      <c r="G30" s="16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638.26</v>
      </c>
      <c r="G31" s="16">
        <f>k!$D$12</f>
        <v>0.01</v>
      </c>
      <c r="H31" s="16">
        <f>G31*F31</f>
        <v>6.38</v>
      </c>
    </row>
    <row r="32" spans="1:8">
      <c r="D32" s="4"/>
      <c r="E32" s="12"/>
      <c r="F32" s="4"/>
      <c r="H32" s="4"/>
    </row>
    <row r="33" spans="1:8">
      <c r="C33" s="1" t="s">
        <v>63</v>
      </c>
      <c r="D33" s="4" t="str" cm="1">
        <f t="array" ref="D33:F33">IFERROR(VLOOKUP(C33,MA!$A$6:$D$26,{2,3,4},0),IFERROR(VLOOKUP(C33,MO!$A$6:$D$26,{2,3,4},0),IFERROR(VLOOKUP(C33,MQ!$A$6:$D$26,{2,3,4},0),IFERROR(VLOOKUP(C33,BA!$A$6:$H$169,{2,5,8},0),{"No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6" spans="1:8" s="10" customFormat="1" ht="47.4" customHeight="1">
      <c r="A36" s="10" t="s">
        <v>73</v>
      </c>
      <c r="B36" s="10" t="s">
        <v>74</v>
      </c>
      <c r="E36" s="13" t="s">
        <v>50</v>
      </c>
      <c r="H36" s="14">
        <f>SUM(H37:H47)</f>
        <v>430.47</v>
      </c>
    </row>
    <row r="37" spans="1:8">
      <c r="C37" s="1" t="s">
        <v>528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MADERA DE PINO DE TERCERA</v>
      </c>
      <c r="E37" s="12" t="str">
        <v>Pt</v>
      </c>
      <c r="F37" s="4">
        <v>10</v>
      </c>
      <c r="G37" s="1">
        <f>11/5*1.25</f>
        <v>2.75</v>
      </c>
      <c r="H37" s="4">
        <f t="shared" ref="H37:H42" si="3">G37*F37</f>
        <v>27.5</v>
      </c>
    </row>
    <row r="38" spans="1:8">
      <c r="C38" s="1" t="s">
        <v>539</v>
      </c>
      <c r="D38" s="4" t="str" cm="1">
        <f t="array" ref="D38:F38">IFERROR(VLOOKUP(C38,MA!$A$6:$D$26,{2,3,4},0),IFERROR(VLOOKUP(C38,MO!$A$6:$D$26,{2,3,4},0),IFERROR(VLOOKUP(C38,MQ!$A$6:$D$26,{2,3,4},0),IFERROR(VLOOKUP(C38,BA!$A$6:$H$169,{2,5,8},0),{"No encontrado","X","X"}))))</f>
        <v>DESMOLDANTE</v>
      </c>
      <c r="E38" s="12" t="str">
        <v>Lt</v>
      </c>
      <c r="F38" s="4">
        <v>97.73</v>
      </c>
      <c r="G38" s="1">
        <v>0.2</v>
      </c>
      <c r="H38" s="4">
        <f t="shared" ref="H38" si="4">G38*F38</f>
        <v>19.55</v>
      </c>
    </row>
    <row r="39" spans="1:8">
      <c r="C39" s="1" t="s">
        <v>35</v>
      </c>
      <c r="D39" s="4" t="str" cm="1">
        <f t="array" ref="D39:F39">IFERROR(VLOOKUP(C39,MA!$A$6:$D$26,{2,3,4},0),IFERROR(VLOOKUP(C39,MO!$A$6:$D$26,{2,3,4},0),IFERROR(VLOOKUP(C39,MQ!$A$6:$D$26,{2,3,4},0),IFERROR(VLOOKUP(C39,BA!$A$6:$H$169,{2,5,8},0),{"No encontrado","X","X"}))))</f>
        <v>CLAVO</v>
      </c>
      <c r="E39" s="12" t="str">
        <v>Kg</v>
      </c>
      <c r="F39" s="4">
        <v>36</v>
      </c>
      <c r="G39" s="1">
        <v>0.1</v>
      </c>
      <c r="H39" s="4">
        <f t="shared" si="3"/>
        <v>3.6</v>
      </c>
    </row>
    <row r="40" spans="1:8">
      <c r="C40" s="1" t="s">
        <v>535</v>
      </c>
      <c r="D40" s="4" t="str" cm="1">
        <f t="array" ref="D40:F40">IFERROR(VLOOKUP(C40,MA!$A$6:$D$26,{2,3,4},0),IFERROR(VLOOKUP(C40,MO!$A$6:$D$26,{2,3,4},0),IFERROR(VLOOKUP(C40,MQ!$A$6:$D$26,{2,3,4},0),IFERROR(VLOOKUP(C40,BA!$A$6:$H$169,{2,5,8},0),{"No encontrado","X","X"}))))</f>
        <v>ALAMBRE RECOCIDO</v>
      </c>
      <c r="E40" s="12" t="str">
        <v>Kg</v>
      </c>
      <c r="F40" s="4">
        <v>22</v>
      </c>
      <c r="G40" s="1">
        <v>0.5</v>
      </c>
      <c r="H40" s="4">
        <f t="shared" ref="H40" si="5">G40*F40</f>
        <v>11</v>
      </c>
    </row>
    <row r="41" spans="1:8">
      <c r="D41" s="4"/>
      <c r="E41" s="12"/>
      <c r="F41" s="4"/>
      <c r="H41" s="4"/>
    </row>
    <row r="42" spans="1:8">
      <c r="C42" s="1" t="s">
        <v>13</v>
      </c>
      <c r="D42" s="4" t="str" cm="1">
        <f t="array" ref="D42:F42">IFERROR(VLOOKUP(C42,MA!$A$6:$D$26,{2,3,4},0),IFERROR(VLOOKUP(C42,MO!$A$6:$D$26,{2,3,4},0),IFERROR(VLOOKUP(C42,MQ!$A$6:$D$26,{2,3,4},0),IFERROR(VLOOKUP(C42,BA!$A$6:$H$169,{2,5,8},0),{"No encontrado","X","X"}))))</f>
        <v>CARPINTERO DE OBRA NEGRA, OFICIAL</v>
      </c>
      <c r="E42" s="12" t="str">
        <v>JOR</v>
      </c>
      <c r="F42" s="4">
        <v>949.25</v>
      </c>
      <c r="G42" s="1">
        <f>1/5</f>
        <v>0.2</v>
      </c>
      <c r="H42" s="4">
        <f t="shared" si="3"/>
        <v>189.85</v>
      </c>
    </row>
    <row r="43" spans="1:8">
      <c r="C43" s="1" t="s">
        <v>11</v>
      </c>
      <c r="D43" s="4" t="str" cm="1">
        <f t="array" ref="D43:F43">IFERROR(VLOOKUP(C43,MA!$A$6:$D$26,{2,3,4},0),IFERROR(VLOOKUP(C43,MO!$A$6:$D$26,{2,3,4},0),IFERROR(VLOOKUP(C43,MQ!$A$6:$D$26,{2,3,4},0),IFERROR(VLOOKUP(C43,BA!$A$6:$H$169,{2,5,8},0),{"No encontrado","X","X"}))))</f>
        <v xml:space="preserve">AYUDANTE GENERAL </v>
      </c>
      <c r="E43" s="12" t="str">
        <v>JOR</v>
      </c>
      <c r="F43" s="4">
        <v>668.33</v>
      </c>
      <c r="G43" s="1">
        <f>1/5</f>
        <v>0.2</v>
      </c>
      <c r="H43" s="4">
        <f t="shared" ref="H43" si="6">G43*F43</f>
        <v>133.66999999999999</v>
      </c>
    </row>
    <row r="44" spans="1:8">
      <c r="D44" s="4"/>
      <c r="E44" s="12"/>
    </row>
    <row r="45" spans="1:8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323.52</v>
      </c>
      <c r="G45" s="16">
        <f>k!$D$10</f>
        <v>0.03</v>
      </c>
      <c r="H45" s="16">
        <f>G45*F45</f>
        <v>9.7100000000000009</v>
      </c>
    </row>
    <row r="46" spans="1:8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323.52</v>
      </c>
      <c r="G46" s="16">
        <f>k!$D$11</f>
        <v>0.1</v>
      </c>
      <c r="H46" s="16">
        <f>G46*F46</f>
        <v>32.35</v>
      </c>
    </row>
    <row r="47" spans="1:8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7">F46</f>
        <v>323.52</v>
      </c>
      <c r="G47" s="16">
        <f>k!$D$12</f>
        <v>0.01</v>
      </c>
      <c r="H47" s="16">
        <f>G47*F47</f>
        <v>3.24</v>
      </c>
    </row>
    <row r="50" spans="1:8">
      <c r="A50" s="10" t="s">
        <v>538</v>
      </c>
      <c r="B50" s="10" t="s">
        <v>537</v>
      </c>
      <c r="C50" s="10"/>
      <c r="D50" s="10"/>
      <c r="E50" s="13" t="s">
        <v>51</v>
      </c>
      <c r="F50" s="10"/>
      <c r="G50" s="10"/>
      <c r="H50" s="14">
        <f>SUM(H51:H62)</f>
        <v>2460.62</v>
      </c>
    </row>
    <row r="51" spans="1:8">
      <c r="C51" s="1" t="s">
        <v>530</v>
      </c>
      <c r="D51" s="4" t="str" cm="1">
        <f t="array" ref="D51:F51">IFERROR(VLOOKUP(C51,MA!$A$6:$D$26,{2,3,4},0),IFERROR(VLOOKUP(C51,MO!$A$6:$D$26,{2,3,4},0),IFERROR(VLOOKUP(C51,MQ!$A$6:$D$26,{2,3,4},0),IFERROR(VLOOKUP(C51,BA!$A$6:$H$169,{2,5,8},0),{"No encontrado","X","X"}))))</f>
        <v>CEMENTO GRIS EN SACO</v>
      </c>
      <c r="E51" s="12" t="str">
        <v>Ton</v>
      </c>
      <c r="F51" s="4">
        <v>2500</v>
      </c>
      <c r="G51" s="40">
        <v>0.32600000000000001</v>
      </c>
      <c r="H51" s="4">
        <f t="shared" ref="H51:H54" si="8">G51*F51</f>
        <v>815</v>
      </c>
    </row>
    <row r="52" spans="1:8">
      <c r="C52" s="1" t="s">
        <v>531</v>
      </c>
      <c r="D52" s="4" t="str" cm="1">
        <f t="array" ref="D52:F52">IFERROR(VLOOKUP(C52,MA!$A$6:$D$26,{2,3,4},0),IFERROR(VLOOKUP(C52,MO!$A$6:$D$26,{2,3,4},0),IFERROR(VLOOKUP(C52,MQ!$A$6:$D$26,{2,3,4},0),IFERROR(VLOOKUP(C52,BA!$A$6:$H$169,{2,5,8},0),{"No encontrado","X","X"}))))</f>
        <v>ARENA DE RIO L.A.B. EN OBRA</v>
      </c>
      <c r="E52" s="12" t="str">
        <v>m3</v>
      </c>
      <c r="F52" s="4">
        <v>500</v>
      </c>
      <c r="G52" s="40">
        <v>0.53600000000000003</v>
      </c>
      <c r="H52" s="4">
        <f t="shared" si="8"/>
        <v>268</v>
      </c>
    </row>
    <row r="53" spans="1:8">
      <c r="C53" s="1" t="s">
        <v>533</v>
      </c>
      <c r="D53" s="4" t="str" cm="1">
        <f t="array" ref="D53:F53">IFERROR(VLOOKUP(C53,MA!$A$6:$D$26,{2,3,4},0),IFERROR(VLOOKUP(C53,MO!$A$6:$D$26,{2,3,4},0),IFERROR(VLOOKUP(C53,MQ!$A$6:$D$26,{2,3,4},0),IFERROR(VLOOKUP(C53,BA!$A$6:$H$169,{2,5,8},0),{"No encontrado","X","X"}))))</f>
        <v>GRAVA DE 3/4</v>
      </c>
      <c r="E53" s="12" t="str">
        <v>m3</v>
      </c>
      <c r="F53" s="4">
        <v>600</v>
      </c>
      <c r="G53" s="40">
        <v>0.65</v>
      </c>
      <c r="H53" s="4">
        <f t="shared" si="8"/>
        <v>390</v>
      </c>
    </row>
    <row r="54" spans="1:8">
      <c r="C54" s="1" t="s">
        <v>62</v>
      </c>
      <c r="D54" s="4" t="str" cm="1">
        <f t="array" ref="D54:F54">IFERROR(VLOOKUP(C54,MA!$A$6:$D$26,{2,3,4},0),IFERROR(VLOOKUP(C54,MO!$A$6:$D$26,{2,3,4},0),IFERROR(VLOOKUP(C54,MQ!$A$6:$D$26,{2,3,4},0),IFERROR(VLOOKUP(C54,BA!$A$6:$H$169,{2,5,8},0),{"No encontrado","X","X"}))))</f>
        <v>AGUA EN PIPA</v>
      </c>
      <c r="E54" s="12" t="str">
        <v>m3</v>
      </c>
      <c r="F54" s="4">
        <v>20</v>
      </c>
      <c r="G54" s="40">
        <v>0.5</v>
      </c>
      <c r="H54" s="4">
        <f t="shared" si="8"/>
        <v>10</v>
      </c>
    </row>
    <row r="55" spans="1:8">
      <c r="D55" s="4"/>
      <c r="E55" s="12"/>
      <c r="F55" s="4"/>
      <c r="H55" s="4"/>
    </row>
    <row r="56" spans="1:8">
      <c r="C56" s="1" t="s">
        <v>518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PEON</v>
      </c>
      <c r="E56" s="12" t="str">
        <v>JOR</v>
      </c>
      <c r="F56" s="4">
        <v>638.26</v>
      </c>
      <c r="G56" s="40">
        <v>1</v>
      </c>
      <c r="H56" s="4">
        <f t="shared" ref="H56" si="9">G56*F56</f>
        <v>638.26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638.26</v>
      </c>
      <c r="G58" s="16">
        <f>k!$D$10</f>
        <v>0.03</v>
      </c>
      <c r="H58" s="16">
        <f>G58*F58</f>
        <v>19.149999999999999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638.26</v>
      </c>
      <c r="G59" s="16">
        <f>k!$D$11</f>
        <v>0.1</v>
      </c>
      <c r="H59" s="16">
        <f>G59*F59</f>
        <v>63.83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" si="10">F59</f>
        <v>638.26</v>
      </c>
      <c r="G60" s="16">
        <f>k!$D$12</f>
        <v>0.01</v>
      </c>
      <c r="H60" s="16">
        <f>G60*F60</f>
        <v>6.38</v>
      </c>
    </row>
    <row r="61" spans="1:8">
      <c r="D61" s="4"/>
      <c r="E61" s="12"/>
      <c r="F61" s="4"/>
      <c r="H61" s="4"/>
    </row>
    <row r="62" spans="1:8">
      <c r="C62" s="1" t="s">
        <v>63</v>
      </c>
      <c r="D62" s="4" t="str" cm="1">
        <f t="array" ref="D62:F62">IFERROR(VLOOKUP(C62,MA!$A$6:$D$26,{2,3,4},0),IFERROR(VLOOKUP(C62,MO!$A$6:$D$26,{2,3,4},0),IFERROR(VLOOKUP(C62,MQ!$A$6:$D$26,{2,3,4},0),IFERROR(VLOOKUP(C62,BA!$A$6:$H$169,{2,5,8},0),{"No encontrado","X","X"}))))</f>
        <v>REVOLVEDORA 1 SACO</v>
      </c>
      <c r="E62" s="12" t="str">
        <v>Hr</v>
      </c>
      <c r="F62" s="4">
        <v>250</v>
      </c>
      <c r="G62" s="1">
        <v>1</v>
      </c>
      <c r="H62" s="4">
        <f t="shared" ref="H62" si="11">G62*F62</f>
        <v>250</v>
      </c>
    </row>
    <row r="65" spans="1:2">
      <c r="A65" s="10"/>
      <c r="B65" s="10"/>
    </row>
    <row r="169" spans="1:5">
      <c r="A169" s="3" t="s">
        <v>20</v>
      </c>
      <c r="B169" s="3"/>
      <c r="C169" s="3"/>
      <c r="D169" s="3"/>
      <c r="E169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D9" sqref="D9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83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84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</v>
      </c>
    </row>
    <row r="14" spans="1:14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ruth sarai flores ovalle</cp:lastModifiedBy>
  <cp:lastPrinted>2024-08-13T20:07:58Z</cp:lastPrinted>
  <dcterms:created xsi:type="dcterms:W3CDTF">2024-08-08T20:21:30Z</dcterms:created>
  <dcterms:modified xsi:type="dcterms:W3CDTF">2024-10-12T01:17:44Z</dcterms:modified>
</cp:coreProperties>
</file>