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ario\OneDrive\Documentos\COSTOS DE LA CONSTRUCCION\"/>
    </mc:Choice>
  </mc:AlternateContent>
  <xr:revisionPtr revIDLastSave="0" documentId="13_ncr:1_{43BEEAFF-CE86-443B-993A-F153DC763FD5}" xr6:coauthVersionLast="47" xr6:coauthVersionMax="47" xr10:uidLastSave="{00000000-0000-0000-0000-000000000000}"/>
  <bookViews>
    <workbookView xWindow="-108" yWindow="-108" windowWidth="23256" windowHeight="13896" xr2:uid="{67B0A44C-91B6-4DB0-95F4-A0F448052AE0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31" i="1" l="1"/>
  <c r="U26" i="1"/>
  <c r="V21" i="1" l="1"/>
  <c r="K9" i="1"/>
  <c r="L9" i="1" s="1"/>
  <c r="T7" i="1"/>
  <c r="T12" i="1"/>
  <c r="U16" i="1"/>
  <c r="T11" i="1"/>
  <c r="T10" i="1"/>
  <c r="T9" i="1"/>
  <c r="J54" i="1"/>
  <c r="H54" i="1"/>
  <c r="F54" i="1"/>
  <c r="D54" i="1"/>
  <c r="J49" i="1"/>
  <c r="J45" i="1"/>
  <c r="L41" i="1"/>
  <c r="L40" i="1"/>
  <c r="L39" i="1"/>
  <c r="L38" i="1"/>
  <c r="L37" i="1"/>
  <c r="L36" i="1"/>
  <c r="L31" i="1"/>
  <c r="L30" i="1"/>
  <c r="K29" i="1"/>
  <c r="L29" i="1" s="1"/>
  <c r="K28" i="1"/>
  <c r="L28" i="1" s="1"/>
  <c r="K27" i="1"/>
  <c r="L27" i="1" s="1"/>
  <c r="K26" i="1"/>
  <c r="L26" i="1" s="1"/>
  <c r="K21" i="1"/>
  <c r="L21" i="1" s="1"/>
  <c r="K20" i="1"/>
  <c r="L20" i="1" s="1"/>
  <c r="K19" i="1"/>
  <c r="L19" i="1" s="1"/>
  <c r="K18" i="1"/>
  <c r="L18" i="1" s="1"/>
  <c r="L17" i="1"/>
  <c r="K17" i="1"/>
  <c r="K16" i="1"/>
  <c r="L16" i="1" s="1"/>
  <c r="K15" i="1"/>
  <c r="L15" i="1" s="1"/>
  <c r="K14" i="1"/>
  <c r="L14" i="1" s="1"/>
  <c r="K13" i="1"/>
  <c r="L13" i="1" s="1"/>
  <c r="K12" i="1"/>
  <c r="L12" i="1" s="1"/>
  <c r="K11" i="1"/>
  <c r="L11" i="1" s="1"/>
  <c r="K10" i="1"/>
  <c r="L10" i="1" s="1"/>
  <c r="L32" i="1" l="1"/>
  <c r="L42" i="1"/>
  <c r="L22" i="1"/>
  <c r="J46" i="1"/>
  <c r="L46" i="1" s="1"/>
  <c r="J48" i="1"/>
  <c r="L48" i="1" s="1"/>
  <c r="J50" i="1"/>
  <c r="L50" i="1" s="1"/>
  <c r="L51" i="1" l="1"/>
  <c r="L54" i="1"/>
  <c r="L56" i="1" l="1"/>
  <c r="L57" i="1" l="1"/>
  <c r="L58" i="1" l="1"/>
  <c r="L59" i="1" s="1"/>
  <c r="L61" i="1" l="1"/>
</calcChain>
</file>

<file path=xl/sharedStrings.xml><?xml version="1.0" encoding="utf-8"?>
<sst xmlns="http://schemas.openxmlformats.org/spreadsheetml/2006/main" count="105" uniqueCount="84">
  <si>
    <t>Proyecto u Obra:</t>
  </si>
  <si>
    <t>FECHA</t>
  </si>
  <si>
    <t>Nombre o Razón Social:</t>
  </si>
  <si>
    <t>ANÁLISIS DE PRECIO UNITARIO DEL CONCEPTO DE TRABAJO EN CATÁLOGO</t>
  </si>
  <si>
    <t>HOJA</t>
  </si>
  <si>
    <t>DE</t>
  </si>
  <si>
    <t>No.</t>
  </si>
  <si>
    <t>Concepto:</t>
  </si>
  <si>
    <t>CANTIDAD</t>
  </si>
  <si>
    <t>UNIDAD</t>
  </si>
  <si>
    <t>M2</t>
  </si>
  <si>
    <t>MATERIALES</t>
  </si>
  <si>
    <t>Descripción</t>
  </si>
  <si>
    <t>Unidad</t>
  </si>
  <si>
    <t>Costo Unitario de Material</t>
  </si>
  <si>
    <t>Rendimiento material x Unidad</t>
  </si>
  <si>
    <t>Costo de Material</t>
  </si>
  <si>
    <t>SUBTOTAL MATERIAL</t>
  </si>
  <si>
    <t>MANO DE OBRA</t>
  </si>
  <si>
    <t>Categoría*</t>
  </si>
  <si>
    <t>C A T E G O R Í A</t>
  </si>
  <si>
    <t>Salario Real Categoría</t>
  </si>
  <si>
    <t>Rendimiento laboral x Jornada</t>
  </si>
  <si>
    <t>Costo de Mano de Obra</t>
  </si>
  <si>
    <t>JOR</t>
  </si>
  <si>
    <t>OFICIAL ALBANIL</t>
  </si>
  <si>
    <t>1</t>
  </si>
  <si>
    <t>SUBTOTAL MANO DE OBRA</t>
  </si>
  <si>
    <t>MAQUINARIA Y EQUIPO DE CONSTRUCCIÓN</t>
  </si>
  <si>
    <t xml:space="preserve">Costo Horario Directo </t>
  </si>
  <si>
    <t>Rendimiento Horario</t>
  </si>
  <si>
    <t>Costo de Maq. y Eqpo. Constr.</t>
  </si>
  <si>
    <t>HORA</t>
  </si>
  <si>
    <t>SUBTOTAL MAQ. Y EQPO. CONSTR.</t>
  </si>
  <si>
    <t>HERRAMIENTA Y EQUIPO DE SEGURIDAD</t>
  </si>
  <si>
    <t>Herramienta Menor</t>
  </si>
  <si>
    <t>% x tipo de trabajo y herramienta</t>
  </si>
  <si>
    <t>Costo x Herramienta de Mano</t>
  </si>
  <si>
    <t>Mando intermedio</t>
  </si>
  <si>
    <t>% x tipo de mando intermedio</t>
  </si>
  <si>
    <t>Costo x Mando Intermedio</t>
  </si>
  <si>
    <t>Equipo  de Seguridad</t>
  </si>
  <si>
    <t>% x equipo de seguridad</t>
  </si>
  <si>
    <t>Costo x Equipo de Seguridad</t>
  </si>
  <si>
    <t>SUBTOTAL HERR. Y EQPO. SEGUR.</t>
  </si>
  <si>
    <t>RESUMEN</t>
  </si>
  <si>
    <t>COSTO DIRECTO (CD)</t>
  </si>
  <si>
    <t>∑</t>
  </si>
  <si>
    <t>COSTOS Y CARGOS UNITARIOS</t>
  </si>
  <si>
    <t>PORCENTAJE</t>
  </si>
  <si>
    <t>IMPORTE</t>
  </si>
  <si>
    <t>COSTO INDIRECTO (CI)</t>
  </si>
  <si>
    <t>=</t>
  </si>
  <si>
    <t>Indirecto x C. Directo</t>
  </si>
  <si>
    <t>=I (CD)</t>
  </si>
  <si>
    <t>COSTO POR FINANCIAMIENTO (CF)</t>
  </si>
  <si>
    <t>Financiamiento x (C. Indirecto + C. Directo)</t>
  </si>
  <si>
    <t>=F (CD + CI)</t>
  </si>
  <si>
    <t>COSTO POR UTILIDAD (CU)</t>
  </si>
  <si>
    <t>Utilidad x (C. Indirecto + C. Directo + C. Financ.)</t>
  </si>
  <si>
    <t>=U (CD + CI + CF)</t>
  </si>
  <si>
    <t>COSTO ADICIONALES (CA)</t>
  </si>
  <si>
    <t>Adicionales x (C. Ind. + C. Dir. + C. Financ. + C. Util.)</t>
  </si>
  <si>
    <t>=A (CD + CI + CF + CU)</t>
  </si>
  <si>
    <t>PRECIO UNITARIO</t>
  </si>
  <si>
    <t>(P.U.) = PRECIO UNITARIO (CD + CI + CF + CU + CA)</t>
  </si>
  <si>
    <t>TOTAL</t>
  </si>
  <si>
    <t>343.965</t>
  </si>
  <si>
    <t>SACO</t>
  </si>
  <si>
    <t xml:space="preserve">ADVANCED FORMATO GRANDE </t>
  </si>
  <si>
    <t>223.27</t>
  </si>
  <si>
    <t>163.79</t>
  </si>
  <si>
    <t>BOQUILLA SIN ARENA INTERCERAMIC 5KG</t>
  </si>
  <si>
    <t>SEPARADORES</t>
  </si>
  <si>
    <t>PZA</t>
  </si>
  <si>
    <t>47.41</t>
  </si>
  <si>
    <t>AYUDANTE GENERAL</t>
  </si>
  <si>
    <t>5</t>
  </si>
  <si>
    <t>AGUA</t>
  </si>
  <si>
    <t>M3</t>
  </si>
  <si>
    <t>20</t>
  </si>
  <si>
    <t>PISO LUMINOVA RECTIFICADO INTERCERAMIC 0.60X1.20M</t>
  </si>
  <si>
    <r>
      <t>SUMINISTRO Y COLOCACION DE</t>
    </r>
    <r>
      <rPr>
        <b/>
        <sz val="10"/>
        <color theme="1"/>
        <rFont val="Aptos Narrow"/>
        <family val="2"/>
        <scheme val="minor"/>
      </rPr>
      <t xml:space="preserve"> PISO PORCELANICO LUMINOVA RECTIFICADO</t>
    </r>
    <r>
      <rPr>
        <sz val="8"/>
        <color theme="1"/>
        <rFont val="Aptos Narrow"/>
        <family val="2"/>
        <scheme val="minor"/>
      </rPr>
      <t xml:space="preserve"> , ADHERIDO MEDIANTE PEGAZULEJO INTERCERAMIC. INCLUYE LOSETA PORECELANICA, CORTES, LIMPIEZA, BOQUILLA, MANO DE OBRA, HERRAMIENTAS Y TODO LO NECESARIO PARA SU CORRECTA EJECUCION.</t>
    </r>
    <r>
      <rPr>
        <sz val="10"/>
        <color theme="1"/>
        <rFont val="Aptos Narrow"/>
        <family val="2"/>
        <scheme val="minor"/>
      </rPr>
      <t xml:space="preserve"> 
</t>
    </r>
  </si>
  <si>
    <t xml:space="preserve">TAREA 1 INGENIERIA DE COSTOS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</si>
</sst>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0.0"/>
  </numFmts>
  <fonts count="7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sz val="8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27">
    <xf numFmtId="0" fontId="0" fillId="0" borderId="0" xfId="0"/>
    <xf numFmtId="0" fontId="2" fillId="0" borderId="4" xfId="0" applyFont="1" applyBorder="1"/>
    <xf numFmtId="0" fontId="2" fillId="0" borderId="10" xfId="0" applyFont="1" applyBorder="1" applyAlignment="1">
      <alignment horizontal="left" vertical="center"/>
    </xf>
    <xf numFmtId="0" fontId="0" fillId="0" borderId="11" xfId="0" applyBorder="1" applyAlignment="1">
      <alignment horizontal="center" vertical="center"/>
    </xf>
    <xf numFmtId="0" fontId="2" fillId="0" borderId="11" xfId="0" applyFont="1" applyBorder="1"/>
    <xf numFmtId="0" fontId="0" fillId="0" borderId="12" xfId="0" applyBorder="1" applyAlignment="1">
      <alignment horizontal="center" vertical="center"/>
    </xf>
    <xf numFmtId="1" fontId="0" fillId="0" borderId="14" xfId="0" applyNumberForma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1" fontId="0" fillId="0" borderId="8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0" fontId="0" fillId="0" borderId="14" xfId="0" applyBorder="1" applyAlignment="1">
      <alignment horizontal="center" vertical="top"/>
    </xf>
    <xf numFmtId="164" fontId="0" fillId="0" borderId="14" xfId="0" applyNumberFormat="1" applyBorder="1" applyAlignment="1">
      <alignment horizontal="center" vertical="center"/>
    </xf>
    <xf numFmtId="165" fontId="0" fillId="0" borderId="14" xfId="0" applyNumberFormat="1" applyBorder="1" applyAlignment="1">
      <alignment horizontal="center" vertical="center"/>
    </xf>
    <xf numFmtId="49" fontId="0" fillId="0" borderId="14" xfId="0" applyNumberFormat="1" applyBorder="1" applyAlignment="1">
      <alignment horizontal="center" vertical="center"/>
    </xf>
    <xf numFmtId="0" fontId="0" fillId="0" borderId="22" xfId="0" applyBorder="1" applyAlignment="1">
      <alignment horizontal="center" vertical="top"/>
    </xf>
    <xf numFmtId="0" fontId="0" fillId="0" borderId="8" xfId="0" applyBorder="1" applyAlignment="1">
      <alignment vertical="top"/>
    </xf>
    <xf numFmtId="49" fontId="0" fillId="0" borderId="8" xfId="0" applyNumberFormat="1" applyBorder="1" applyAlignment="1">
      <alignment horizontal="center" vertical="center"/>
    </xf>
    <xf numFmtId="0" fontId="0" fillId="0" borderId="0" xfId="0" applyAlignment="1">
      <alignment horizontal="center" vertical="top"/>
    </xf>
    <xf numFmtId="49" fontId="0" fillId="0" borderId="0" xfId="0" applyNumberFormat="1" applyAlignment="1">
      <alignment horizontal="center" vertical="center"/>
    </xf>
    <xf numFmtId="49" fontId="0" fillId="0" borderId="0" xfId="0" applyNumberFormat="1"/>
    <xf numFmtId="49" fontId="2" fillId="0" borderId="14" xfId="0" applyNumberFormat="1" applyFont="1" applyBorder="1" applyAlignment="1">
      <alignment horizontal="center" vertical="center"/>
    </xf>
    <xf numFmtId="2" fontId="0" fillId="0" borderId="14" xfId="0" applyNumberFormat="1" applyBorder="1" applyAlignment="1">
      <alignment horizontal="center" vertical="center"/>
    </xf>
    <xf numFmtId="0" fontId="6" fillId="0" borderId="14" xfId="0" applyFont="1" applyBorder="1" applyAlignment="1">
      <alignment horizontal="right" vertical="center"/>
    </xf>
    <xf numFmtId="0" fontId="0" fillId="0" borderId="14" xfId="0" applyBorder="1" applyAlignment="1">
      <alignment horizontal="right"/>
    </xf>
    <xf numFmtId="0" fontId="0" fillId="0" borderId="8" xfId="0" applyBorder="1" applyAlignment="1">
      <alignment horizontal="right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right" vertical="center"/>
    </xf>
    <xf numFmtId="0" fontId="0" fillId="0" borderId="2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14" fontId="0" fillId="0" borderId="5" xfId="0" applyNumberFormat="1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/>
    </xf>
    <xf numFmtId="0" fontId="0" fillId="0" borderId="7" xfId="0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0" fontId="0" fillId="0" borderId="8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/>
    </xf>
    <xf numFmtId="49" fontId="3" fillId="0" borderId="14" xfId="0" applyNumberFormat="1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0" fillId="0" borderId="18" xfId="0" applyBorder="1" applyAlignment="1">
      <alignment horizontal="left" vertical="center"/>
    </xf>
    <xf numFmtId="0" fontId="0" fillId="0" borderId="19" xfId="0" applyBorder="1" applyAlignment="1">
      <alignment horizontal="left" vertical="center"/>
    </xf>
    <xf numFmtId="0" fontId="0" fillId="0" borderId="20" xfId="0" applyBorder="1" applyAlignment="1">
      <alignment horizontal="left" vertical="center"/>
    </xf>
    <xf numFmtId="49" fontId="0" fillId="0" borderId="21" xfId="0" applyNumberFormat="1" applyBorder="1" applyAlignment="1">
      <alignment horizontal="center" vertical="center"/>
    </xf>
    <xf numFmtId="49" fontId="0" fillId="0" borderId="20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4" fontId="0" fillId="0" borderId="15" xfId="0" applyNumberForma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1" fontId="0" fillId="0" borderId="14" xfId="0" applyNumberFormat="1" applyBorder="1" applyAlignment="1">
      <alignment horizontal="center" vertical="center"/>
    </xf>
    <xf numFmtId="1" fontId="0" fillId="0" borderId="8" xfId="0" applyNumberForma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 wrapText="1"/>
    </xf>
    <xf numFmtId="49" fontId="3" fillId="0" borderId="8" xfId="0" applyNumberFormat="1" applyFont="1" applyBorder="1" applyAlignment="1">
      <alignment horizontal="center" vertical="center" wrapText="1"/>
    </xf>
    <xf numFmtId="0" fontId="2" fillId="0" borderId="14" xfId="0" applyFont="1" applyBorder="1" applyAlignment="1">
      <alignment horizontal="left" vertic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2" fillId="0" borderId="8" xfId="0" applyFont="1" applyBorder="1" applyAlignment="1">
      <alignment horizontal="left" vertical="center"/>
    </xf>
    <xf numFmtId="2" fontId="1" fillId="0" borderId="16" xfId="0" applyNumberFormat="1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49" fontId="0" fillId="0" borderId="14" xfId="0" applyNumberFormat="1" applyBorder="1" applyAlignment="1">
      <alignment horizontal="center" vertical="center"/>
    </xf>
    <xf numFmtId="0" fontId="0" fillId="0" borderId="7" xfId="0" applyBorder="1" applyAlignment="1">
      <alignment horizontal="left" vertical="center"/>
    </xf>
    <xf numFmtId="49" fontId="0" fillId="0" borderId="8" xfId="0" applyNumberFormat="1" applyBorder="1" applyAlignment="1">
      <alignment horizontal="center" vertical="center"/>
    </xf>
    <xf numFmtId="4" fontId="0" fillId="0" borderId="8" xfId="0" applyNumberFormat="1" applyBorder="1" applyAlignment="1">
      <alignment horizontal="center" vertical="center"/>
    </xf>
    <xf numFmtId="4" fontId="0" fillId="0" borderId="9" xfId="0" applyNumberFormat="1" applyBorder="1" applyAlignment="1">
      <alignment horizontal="center" vertical="center"/>
    </xf>
    <xf numFmtId="49" fontId="0" fillId="0" borderId="21" xfId="0" applyNumberFormat="1" applyBorder="1" applyAlignment="1">
      <alignment horizontal="center" vertical="center" wrapText="1"/>
    </xf>
    <xf numFmtId="49" fontId="0" fillId="0" borderId="19" xfId="0" applyNumberFormat="1" applyBorder="1" applyAlignment="1">
      <alignment horizontal="center" vertical="center" wrapText="1"/>
    </xf>
    <xf numFmtId="49" fontId="0" fillId="0" borderId="20" xfId="0" applyNumberFormat="1" applyBorder="1" applyAlignment="1">
      <alignment horizontal="center" vertical="center" wrapText="1"/>
    </xf>
    <xf numFmtId="1" fontId="3" fillId="0" borderId="4" xfId="0" applyNumberFormat="1" applyFont="1" applyBorder="1" applyAlignment="1">
      <alignment horizontal="center" vertical="center"/>
    </xf>
    <xf numFmtId="1" fontId="3" fillId="0" borderId="5" xfId="0" applyNumberFormat="1" applyFont="1" applyBorder="1" applyAlignment="1">
      <alignment horizontal="center" vertical="center"/>
    </xf>
    <xf numFmtId="4" fontId="1" fillId="0" borderId="5" xfId="0" applyNumberFormat="1" applyFont="1" applyBorder="1" applyAlignment="1">
      <alignment horizontal="center" vertical="center"/>
    </xf>
    <xf numFmtId="4" fontId="1" fillId="0" borderId="6" xfId="0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49" fontId="3" fillId="0" borderId="21" xfId="0" applyNumberFormat="1" applyFont="1" applyBorder="1" applyAlignment="1">
      <alignment horizontal="center" vertical="center" wrapText="1"/>
    </xf>
    <xf numFmtId="49" fontId="3" fillId="0" borderId="19" xfId="0" applyNumberFormat="1" applyFont="1" applyBorder="1" applyAlignment="1">
      <alignment horizontal="center" vertical="center" wrapText="1"/>
    </xf>
    <xf numFmtId="49" fontId="3" fillId="0" borderId="20" xfId="0" applyNumberFormat="1" applyFont="1" applyBorder="1" applyAlignment="1">
      <alignment horizontal="center" vertical="center" wrapText="1"/>
    </xf>
    <xf numFmtId="49" fontId="2" fillId="2" borderId="21" xfId="0" applyNumberFormat="1" applyFont="1" applyFill="1" applyBorder="1" applyAlignment="1">
      <alignment horizontal="center" vertical="center" wrapText="1"/>
    </xf>
    <xf numFmtId="49" fontId="2" fillId="2" borderId="19" xfId="0" applyNumberFormat="1" applyFont="1" applyFill="1" applyBorder="1" applyAlignment="1">
      <alignment horizontal="center" vertical="center" wrapText="1"/>
    </xf>
    <xf numFmtId="49" fontId="2" fillId="2" borderId="20" xfId="0" applyNumberFormat="1" applyFont="1" applyFill="1" applyBorder="1" applyAlignment="1">
      <alignment horizontal="center" vertical="center" wrapText="1"/>
    </xf>
    <xf numFmtId="49" fontId="0" fillId="0" borderId="16" xfId="0" applyNumberFormat="1" applyBorder="1" applyAlignment="1">
      <alignment horizontal="center" vertical="center" wrapText="1"/>
    </xf>
    <xf numFmtId="49" fontId="0" fillId="0" borderId="23" xfId="0" applyNumberFormat="1" applyBorder="1" applyAlignment="1">
      <alignment horizontal="center" vertical="center" wrapText="1"/>
    </xf>
    <xf numFmtId="49" fontId="0" fillId="0" borderId="24" xfId="0" applyNumberFormat="1" applyBorder="1" applyAlignment="1">
      <alignment horizontal="center" vertical="center" wrapText="1"/>
    </xf>
    <xf numFmtId="0" fontId="0" fillId="0" borderId="21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/>
    </xf>
    <xf numFmtId="4" fontId="3" fillId="0" borderId="20" xfId="0" applyNumberFormat="1" applyFont="1" applyBorder="1" applyAlignment="1">
      <alignment horizontal="center" vertical="center"/>
    </xf>
    <xf numFmtId="2" fontId="0" fillId="0" borderId="14" xfId="0" applyNumberFormat="1" applyBorder="1" applyAlignment="1">
      <alignment horizontal="center" vertical="center"/>
    </xf>
    <xf numFmtId="2" fontId="0" fillId="0" borderId="15" xfId="0" applyNumberFormat="1" applyBorder="1" applyAlignment="1">
      <alignment horizontal="center" vertical="center"/>
    </xf>
    <xf numFmtId="2" fontId="0" fillId="0" borderId="8" xfId="0" applyNumberFormat="1" applyBorder="1" applyAlignment="1">
      <alignment horizontal="center" vertical="center"/>
    </xf>
    <xf numFmtId="2" fontId="0" fillId="0" borderId="9" xfId="0" applyNumberFormat="1" applyBorder="1" applyAlignment="1">
      <alignment horizontal="center" vertical="center"/>
    </xf>
    <xf numFmtId="4" fontId="0" fillId="0" borderId="21" xfId="0" applyNumberFormat="1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/>
    </xf>
    <xf numFmtId="49" fontId="0" fillId="0" borderId="14" xfId="0" applyNumberFormat="1" applyBorder="1" applyAlignment="1">
      <alignment horizontal="left" vertical="center"/>
    </xf>
    <xf numFmtId="2" fontId="1" fillId="0" borderId="14" xfId="0" applyNumberFormat="1" applyFont="1" applyBorder="1" applyAlignment="1">
      <alignment horizontal="center"/>
    </xf>
    <xf numFmtId="2" fontId="1" fillId="0" borderId="15" xfId="0" applyNumberFormat="1" applyFont="1" applyBorder="1" applyAlignment="1">
      <alignment horizontal="center"/>
    </xf>
    <xf numFmtId="2" fontId="1" fillId="0" borderId="5" xfId="0" applyNumberFormat="1" applyFont="1" applyBorder="1" applyAlignment="1">
      <alignment horizontal="center"/>
    </xf>
    <xf numFmtId="2" fontId="1" fillId="0" borderId="6" xfId="0" applyNumberFormat="1" applyFont="1" applyBorder="1" applyAlignment="1">
      <alignment horizontal="center"/>
    </xf>
    <xf numFmtId="1" fontId="3" fillId="0" borderId="14" xfId="0" applyNumberFormat="1" applyFont="1" applyBorder="1" applyAlignment="1">
      <alignment horizontal="center" vertical="center"/>
    </xf>
    <xf numFmtId="4" fontId="1" fillId="0" borderId="14" xfId="0" applyNumberFormat="1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4" fontId="1" fillId="3" borderId="8" xfId="0" applyNumberFormat="1" applyFont="1" applyFill="1" applyBorder="1" applyAlignment="1">
      <alignment horizontal="center"/>
    </xf>
    <xf numFmtId="0" fontId="1" fillId="3" borderId="8" xfId="0" applyFont="1" applyFill="1" applyBorder="1" applyAlignment="1">
      <alignment horizontal="center"/>
    </xf>
    <xf numFmtId="0" fontId="1" fillId="3" borderId="9" xfId="0" applyFont="1" applyFill="1" applyBorder="1" applyAlignment="1">
      <alignment horizontal="center"/>
    </xf>
    <xf numFmtId="0" fontId="3" fillId="0" borderId="8" xfId="0" applyFont="1" applyBorder="1" applyAlignment="1">
      <alignment horizontal="center" vertical="center"/>
    </xf>
    <xf numFmtId="49" fontId="0" fillId="0" borderId="8" xfId="0" applyNumberFormat="1" applyBorder="1" applyAlignment="1">
      <alignment horizontal="left" vertical="center"/>
    </xf>
    <xf numFmtId="0" fontId="0" fillId="0" borderId="8" xfId="0" applyBorder="1" applyAlignment="1">
      <alignment horizontal="center"/>
    </xf>
    <xf numFmtId="2" fontId="1" fillId="0" borderId="8" xfId="0" applyNumberFormat="1" applyFont="1" applyBorder="1" applyAlignment="1">
      <alignment horizontal="center"/>
    </xf>
    <xf numFmtId="2" fontId="1" fillId="0" borderId="9" xfId="0" applyNumberFormat="1" applyFont="1" applyBorder="1" applyAlignment="1">
      <alignment horizontal="center"/>
    </xf>
    <xf numFmtId="49" fontId="1" fillId="0" borderId="1" xfId="0" applyNumberFormat="1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4B2808-8269-4DF3-80DA-737C5C40BAE0}">
  <dimension ref="A1:V61"/>
  <sheetViews>
    <sheetView tabSelected="1" zoomScale="84" workbookViewId="0">
      <selection activeCell="J26" sqref="J26"/>
    </sheetView>
  </sheetViews>
  <sheetFormatPr baseColWidth="10" defaultRowHeight="14.4" x14ac:dyDescent="0.3"/>
  <sheetData>
    <row r="1" spans="1:21" ht="15" thickBot="1" x14ac:dyDescent="0.35">
      <c r="A1" s="26" t="s">
        <v>0</v>
      </c>
      <c r="B1" s="27"/>
      <c r="C1" s="27"/>
      <c r="D1" s="28" t="s">
        <v>83</v>
      </c>
      <c r="E1" s="28"/>
      <c r="F1" s="28"/>
      <c r="G1" s="28"/>
      <c r="H1" s="28"/>
      <c r="I1" s="29"/>
      <c r="L1" s="1" t="s">
        <v>1</v>
      </c>
      <c r="M1" s="30">
        <v>45576</v>
      </c>
      <c r="N1" s="30"/>
      <c r="O1" s="31"/>
    </row>
    <row r="2" spans="1:21" ht="15" thickBot="1" x14ac:dyDescent="0.35">
      <c r="A2" s="32" t="s">
        <v>2</v>
      </c>
      <c r="B2" s="33"/>
      <c r="C2" s="33"/>
      <c r="D2" s="34"/>
      <c r="E2" s="34"/>
      <c r="F2" s="34"/>
      <c r="G2" s="34"/>
      <c r="H2" s="34"/>
      <c r="I2" s="35"/>
    </row>
    <row r="3" spans="1:21" ht="15" thickBot="1" x14ac:dyDescent="0.35"/>
    <row r="4" spans="1:21" x14ac:dyDescent="0.3">
      <c r="A4" s="36" t="s">
        <v>3</v>
      </c>
      <c r="B4" s="37"/>
      <c r="C4" s="37"/>
      <c r="D4" s="37"/>
      <c r="E4" s="37"/>
      <c r="F4" s="37"/>
      <c r="G4" s="37"/>
      <c r="H4" s="37"/>
      <c r="I4" s="37"/>
      <c r="J4" s="37"/>
      <c r="K4" s="37"/>
      <c r="L4" s="2" t="s">
        <v>4</v>
      </c>
      <c r="M4" s="3">
        <v>1</v>
      </c>
      <c r="N4" s="4" t="s">
        <v>5</v>
      </c>
      <c r="O4" s="5">
        <v>1</v>
      </c>
    </row>
    <row r="5" spans="1:21" x14ac:dyDescent="0.3">
      <c r="A5" s="53" t="s">
        <v>6</v>
      </c>
      <c r="B5" s="55">
        <v>1</v>
      </c>
      <c r="C5" s="57" t="s">
        <v>7</v>
      </c>
      <c r="D5" s="59" t="s">
        <v>82</v>
      </c>
      <c r="E5" s="59"/>
      <c r="F5" s="59"/>
      <c r="G5" s="59"/>
      <c r="H5" s="59"/>
      <c r="I5" s="59"/>
      <c r="J5" s="59"/>
      <c r="K5" s="59"/>
      <c r="L5" s="61" t="s">
        <v>8</v>
      </c>
      <c r="M5" s="61"/>
      <c r="N5" s="62">
        <v>1</v>
      </c>
      <c r="O5" s="63"/>
    </row>
    <row r="6" spans="1:21" ht="54.6" customHeight="1" thickBot="1" x14ac:dyDescent="0.35">
      <c r="A6" s="54"/>
      <c r="B6" s="56"/>
      <c r="C6" s="58"/>
      <c r="D6" s="60"/>
      <c r="E6" s="60"/>
      <c r="F6" s="60"/>
      <c r="G6" s="60"/>
      <c r="H6" s="60"/>
      <c r="I6" s="60"/>
      <c r="J6" s="60"/>
      <c r="K6" s="60"/>
      <c r="L6" s="64" t="s">
        <v>9</v>
      </c>
      <c r="M6" s="64"/>
      <c r="N6" s="65" t="s">
        <v>10</v>
      </c>
      <c r="O6" s="66"/>
    </row>
    <row r="7" spans="1:21" x14ac:dyDescent="0.3">
      <c r="A7" s="38" t="s">
        <v>11</v>
      </c>
      <c r="B7" s="39"/>
      <c r="C7" s="39"/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  <c r="O7" s="40"/>
      <c r="T7">
        <f>1/1.05</f>
        <v>0.95238095238095233</v>
      </c>
    </row>
    <row r="8" spans="1:21" x14ac:dyDescent="0.3">
      <c r="A8" s="41" t="s">
        <v>12</v>
      </c>
      <c r="B8" s="42"/>
      <c r="C8" s="42"/>
      <c r="D8" s="42"/>
      <c r="E8" s="42"/>
      <c r="F8" s="42"/>
      <c r="G8" s="10" t="s">
        <v>13</v>
      </c>
      <c r="H8" s="43" t="s">
        <v>14</v>
      </c>
      <c r="I8" s="43"/>
      <c r="J8" s="44" t="s">
        <v>15</v>
      </c>
      <c r="K8" s="44"/>
      <c r="L8" s="42" t="s">
        <v>16</v>
      </c>
      <c r="M8" s="42"/>
      <c r="N8" s="42"/>
      <c r="O8" s="45"/>
    </row>
    <row r="9" spans="1:21" x14ac:dyDescent="0.3">
      <c r="A9" s="46" t="s">
        <v>81</v>
      </c>
      <c r="B9" s="47"/>
      <c r="C9" s="47"/>
      <c r="D9" s="47"/>
      <c r="E9" s="47"/>
      <c r="F9" s="48"/>
      <c r="G9" s="11" t="s">
        <v>10</v>
      </c>
      <c r="H9" s="49" t="s">
        <v>67</v>
      </c>
      <c r="I9" s="50"/>
      <c r="J9" s="22">
        <v>0.90900000000000003</v>
      </c>
      <c r="K9" s="12">
        <f t="shared" ref="K9:K20" si="0">(1/J9)</f>
        <v>1.1001100110011002</v>
      </c>
      <c r="L9" s="51">
        <f>H9*K9</f>
        <v>378.39933993399342</v>
      </c>
      <c r="M9" s="51"/>
      <c r="N9" s="51"/>
      <c r="O9" s="52"/>
      <c r="T9">
        <f>399/1.16</f>
        <v>343.96551724137936</v>
      </c>
    </row>
    <row r="10" spans="1:21" x14ac:dyDescent="0.3">
      <c r="A10" s="46" t="s">
        <v>69</v>
      </c>
      <c r="B10" s="47"/>
      <c r="C10" s="47"/>
      <c r="D10" s="47"/>
      <c r="E10" s="47"/>
      <c r="F10" s="48"/>
      <c r="G10" s="11" t="s">
        <v>68</v>
      </c>
      <c r="H10" s="49" t="s">
        <v>70</v>
      </c>
      <c r="I10" s="50"/>
      <c r="J10" s="13">
        <v>3.5</v>
      </c>
      <c r="K10" s="12">
        <f t="shared" si="0"/>
        <v>0.2857142857142857</v>
      </c>
      <c r="L10" s="51">
        <f t="shared" ref="L10:L21" si="1">H10*K10</f>
        <v>63.791428571428568</v>
      </c>
      <c r="M10" s="51"/>
      <c r="N10" s="51"/>
      <c r="O10" s="52"/>
      <c r="T10">
        <f>259/1.16</f>
        <v>223.27586206896552</v>
      </c>
    </row>
    <row r="11" spans="1:21" x14ac:dyDescent="0.3">
      <c r="A11" s="67" t="s">
        <v>72</v>
      </c>
      <c r="B11" s="68"/>
      <c r="C11" s="68"/>
      <c r="D11" s="68"/>
      <c r="E11" s="68"/>
      <c r="F11" s="68"/>
      <c r="G11" s="11" t="s">
        <v>68</v>
      </c>
      <c r="H11" s="69" t="s">
        <v>71</v>
      </c>
      <c r="I11" s="69"/>
      <c r="J11" s="6">
        <v>17</v>
      </c>
      <c r="K11" s="12">
        <f t="shared" si="0"/>
        <v>5.8823529411764705E-2</v>
      </c>
      <c r="L11" s="51">
        <f t="shared" si="1"/>
        <v>9.6347058823529412</v>
      </c>
      <c r="M11" s="51"/>
      <c r="N11" s="51"/>
      <c r="O11" s="52"/>
      <c r="T11">
        <f>190/1.16</f>
        <v>163.79310344827587</v>
      </c>
    </row>
    <row r="12" spans="1:21" x14ac:dyDescent="0.3">
      <c r="A12" s="67" t="s">
        <v>73</v>
      </c>
      <c r="B12" s="68"/>
      <c r="C12" s="68"/>
      <c r="D12" s="68"/>
      <c r="E12" s="68"/>
      <c r="F12" s="68"/>
      <c r="G12" s="11" t="s">
        <v>74</v>
      </c>
      <c r="H12" s="69" t="s">
        <v>75</v>
      </c>
      <c r="I12" s="69"/>
      <c r="J12" s="6">
        <v>20</v>
      </c>
      <c r="K12" s="12">
        <f t="shared" si="0"/>
        <v>0.05</v>
      </c>
      <c r="L12" s="51">
        <f t="shared" si="1"/>
        <v>2.3704999999999998</v>
      </c>
      <c r="M12" s="51"/>
      <c r="N12" s="51"/>
      <c r="O12" s="52"/>
      <c r="T12">
        <f>55/1.16</f>
        <v>47.413793103448278</v>
      </c>
    </row>
    <row r="13" spans="1:21" x14ac:dyDescent="0.3">
      <c r="A13" s="46" t="s">
        <v>78</v>
      </c>
      <c r="B13" s="47"/>
      <c r="C13" s="47"/>
      <c r="D13" s="47"/>
      <c r="E13" s="47"/>
      <c r="F13" s="48"/>
      <c r="G13" s="11" t="s">
        <v>79</v>
      </c>
      <c r="H13" s="49" t="s">
        <v>80</v>
      </c>
      <c r="I13" s="50"/>
      <c r="J13" s="6">
        <v>80</v>
      </c>
      <c r="K13" s="12">
        <f t="shared" si="0"/>
        <v>1.2500000000000001E-2</v>
      </c>
      <c r="L13" s="51">
        <f t="shared" si="1"/>
        <v>0.25</v>
      </c>
      <c r="M13" s="51"/>
      <c r="N13" s="51"/>
      <c r="O13" s="52"/>
    </row>
    <row r="14" spans="1:21" x14ac:dyDescent="0.3">
      <c r="A14" s="46"/>
      <c r="B14" s="47"/>
      <c r="C14" s="47"/>
      <c r="D14" s="47"/>
      <c r="E14" s="47"/>
      <c r="F14" s="48"/>
      <c r="G14" s="15"/>
      <c r="H14" s="49"/>
      <c r="I14" s="50"/>
      <c r="J14" s="6">
        <v>1</v>
      </c>
      <c r="K14" s="12">
        <f t="shared" si="0"/>
        <v>1</v>
      </c>
      <c r="L14" s="51">
        <f t="shared" si="1"/>
        <v>0</v>
      </c>
      <c r="M14" s="51"/>
      <c r="N14" s="51"/>
      <c r="O14" s="52"/>
    </row>
    <row r="15" spans="1:21" x14ac:dyDescent="0.3">
      <c r="A15" s="46"/>
      <c r="B15" s="47"/>
      <c r="C15" s="47"/>
      <c r="D15" s="47"/>
      <c r="E15" s="47"/>
      <c r="F15" s="48"/>
      <c r="G15" s="15"/>
      <c r="H15" s="69"/>
      <c r="I15" s="69"/>
      <c r="J15" s="6">
        <v>1</v>
      </c>
      <c r="K15" s="12">
        <f t="shared" si="0"/>
        <v>1</v>
      </c>
      <c r="L15" s="51">
        <f t="shared" si="1"/>
        <v>0</v>
      </c>
      <c r="M15" s="51"/>
      <c r="N15" s="51"/>
      <c r="O15" s="52"/>
    </row>
    <row r="16" spans="1:21" x14ac:dyDescent="0.3">
      <c r="A16" s="46"/>
      <c r="B16" s="47"/>
      <c r="C16" s="47"/>
      <c r="D16" s="47"/>
      <c r="E16" s="47"/>
      <c r="F16" s="48"/>
      <c r="G16" s="15"/>
      <c r="H16" s="49"/>
      <c r="I16" s="50"/>
      <c r="J16" s="6">
        <v>1</v>
      </c>
      <c r="K16" s="12">
        <f t="shared" si="0"/>
        <v>1</v>
      </c>
      <c r="L16" s="51">
        <f t="shared" si="1"/>
        <v>0</v>
      </c>
      <c r="M16" s="51"/>
      <c r="N16" s="51"/>
      <c r="O16" s="52"/>
      <c r="U16">
        <f>300/15</f>
        <v>20</v>
      </c>
    </row>
    <row r="17" spans="1:22" x14ac:dyDescent="0.3">
      <c r="A17" s="46"/>
      <c r="B17" s="47"/>
      <c r="C17" s="47"/>
      <c r="D17" s="47"/>
      <c r="E17" s="47"/>
      <c r="F17" s="48"/>
      <c r="G17" s="15"/>
      <c r="H17" s="49"/>
      <c r="I17" s="50"/>
      <c r="J17" s="6">
        <v>1</v>
      </c>
      <c r="K17" s="12">
        <f t="shared" si="0"/>
        <v>1</v>
      </c>
      <c r="L17" s="51">
        <f t="shared" si="1"/>
        <v>0</v>
      </c>
      <c r="M17" s="51"/>
      <c r="N17" s="51"/>
      <c r="O17" s="52"/>
    </row>
    <row r="18" spans="1:22" x14ac:dyDescent="0.3">
      <c r="A18" s="46"/>
      <c r="B18" s="47"/>
      <c r="C18" s="47"/>
      <c r="D18" s="47"/>
      <c r="E18" s="47"/>
      <c r="F18" s="48"/>
      <c r="G18" s="15"/>
      <c r="H18" s="49"/>
      <c r="I18" s="50"/>
      <c r="J18" s="6">
        <v>1</v>
      </c>
      <c r="K18" s="12">
        <f t="shared" si="0"/>
        <v>1</v>
      </c>
      <c r="L18" s="51">
        <f t="shared" si="1"/>
        <v>0</v>
      </c>
      <c r="M18" s="51"/>
      <c r="N18" s="51"/>
      <c r="O18" s="52"/>
    </row>
    <row r="19" spans="1:22" x14ac:dyDescent="0.3">
      <c r="A19" s="46"/>
      <c r="B19" s="47"/>
      <c r="C19" s="47"/>
      <c r="D19" s="47"/>
      <c r="E19" s="47"/>
      <c r="F19" s="48"/>
      <c r="G19" s="15"/>
      <c r="H19" s="49"/>
      <c r="I19" s="50"/>
      <c r="J19" s="6">
        <v>1</v>
      </c>
      <c r="K19" s="12">
        <f t="shared" si="0"/>
        <v>1</v>
      </c>
      <c r="L19" s="51">
        <f t="shared" si="1"/>
        <v>0</v>
      </c>
      <c r="M19" s="51"/>
      <c r="N19" s="51"/>
      <c r="O19" s="52"/>
    </row>
    <row r="20" spans="1:22" x14ac:dyDescent="0.3">
      <c r="A20" s="46"/>
      <c r="B20" s="47"/>
      <c r="C20" s="47"/>
      <c r="D20" s="47"/>
      <c r="E20" s="47"/>
      <c r="F20" s="48"/>
      <c r="G20" s="15"/>
      <c r="H20" s="49"/>
      <c r="I20" s="50"/>
      <c r="J20" s="6">
        <v>1</v>
      </c>
      <c r="K20" s="12">
        <f t="shared" si="0"/>
        <v>1</v>
      </c>
      <c r="L20" s="51">
        <f t="shared" si="1"/>
        <v>0</v>
      </c>
      <c r="M20" s="51"/>
      <c r="N20" s="51"/>
      <c r="O20" s="52"/>
      <c r="U20">
        <v>1.2</v>
      </c>
      <c r="V20">
        <v>5</v>
      </c>
    </row>
    <row r="21" spans="1:22" ht="15" thickBot="1" x14ac:dyDescent="0.35">
      <c r="A21" s="70"/>
      <c r="B21" s="34"/>
      <c r="C21" s="34"/>
      <c r="D21" s="34"/>
      <c r="E21" s="34"/>
      <c r="F21" s="34"/>
      <c r="G21" s="16"/>
      <c r="H21" s="71"/>
      <c r="I21" s="71"/>
      <c r="J21" s="8">
        <v>1</v>
      </c>
      <c r="K21" s="12">
        <f>(1/J21)</f>
        <v>1</v>
      </c>
      <c r="L21" s="72">
        <f t="shared" si="1"/>
        <v>0</v>
      </c>
      <c r="M21" s="72"/>
      <c r="N21" s="72"/>
      <c r="O21" s="73"/>
      <c r="U21">
        <v>1</v>
      </c>
      <c r="V21">
        <f>+U21*V20/U20</f>
        <v>4.166666666666667</v>
      </c>
    </row>
    <row r="22" spans="1:22" ht="15" thickBot="1" x14ac:dyDescent="0.35">
      <c r="A22" s="18"/>
      <c r="B22" s="18"/>
      <c r="C22" s="18"/>
      <c r="D22" s="18"/>
      <c r="E22" s="18"/>
      <c r="F22" s="18"/>
      <c r="G22" s="18"/>
      <c r="H22" s="19"/>
      <c r="I22" s="19"/>
      <c r="J22" s="77" t="s">
        <v>17</v>
      </c>
      <c r="K22" s="78"/>
      <c r="L22" s="79">
        <f>SUM(L9:O21)</f>
        <v>454.44597438777492</v>
      </c>
      <c r="M22" s="79"/>
      <c r="N22" s="79"/>
      <c r="O22" s="80"/>
    </row>
    <row r="23" spans="1:22" ht="15" thickBot="1" x14ac:dyDescent="0.35">
      <c r="E23" s="20"/>
      <c r="F23" s="20"/>
      <c r="G23" s="20"/>
      <c r="H23" s="20"/>
      <c r="I23" s="20"/>
      <c r="J23" s="20"/>
      <c r="K23" s="20"/>
    </row>
    <row r="24" spans="1:22" x14ac:dyDescent="0.3">
      <c r="A24" s="38" t="s">
        <v>18</v>
      </c>
      <c r="B24" s="39"/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40"/>
    </row>
    <row r="25" spans="1:22" x14ac:dyDescent="0.3">
      <c r="A25" s="81" t="s">
        <v>19</v>
      </c>
      <c r="B25" s="44"/>
      <c r="C25" s="10" t="s">
        <v>13</v>
      </c>
      <c r="D25" s="82" t="s">
        <v>20</v>
      </c>
      <c r="E25" s="83"/>
      <c r="F25" s="83"/>
      <c r="G25" s="84"/>
      <c r="H25" s="44" t="s">
        <v>21</v>
      </c>
      <c r="I25" s="44"/>
      <c r="J25" s="44" t="s">
        <v>22</v>
      </c>
      <c r="K25" s="44"/>
      <c r="L25" s="42" t="s">
        <v>23</v>
      </c>
      <c r="M25" s="42"/>
      <c r="N25" s="42"/>
      <c r="O25" s="45"/>
    </row>
    <row r="26" spans="1:22" x14ac:dyDescent="0.3">
      <c r="A26" s="67"/>
      <c r="B26" s="68"/>
      <c r="C26" s="14" t="s">
        <v>24</v>
      </c>
      <c r="D26" s="74" t="s">
        <v>25</v>
      </c>
      <c r="E26" s="75"/>
      <c r="F26" s="75"/>
      <c r="G26" s="76"/>
      <c r="H26" s="69">
        <v>930.82050333403186</v>
      </c>
      <c r="I26" s="69"/>
      <c r="J26" s="14" t="s">
        <v>77</v>
      </c>
      <c r="K26" s="12">
        <f t="shared" ref="K26:K27" si="2">(1/J26)</f>
        <v>0.2</v>
      </c>
      <c r="L26" s="51">
        <f t="shared" ref="L26:L31" si="3">H26*K26</f>
        <v>186.16410066680638</v>
      </c>
      <c r="M26" s="51"/>
      <c r="N26" s="51"/>
      <c r="O26" s="52"/>
      <c r="U26">
        <f>10/1000</f>
        <v>0.01</v>
      </c>
    </row>
    <row r="27" spans="1:22" x14ac:dyDescent="0.3">
      <c r="A27" s="67"/>
      <c r="B27" s="68"/>
      <c r="C27" s="14" t="s">
        <v>24</v>
      </c>
      <c r="D27" s="74" t="s">
        <v>76</v>
      </c>
      <c r="E27" s="75"/>
      <c r="F27" s="75"/>
      <c r="G27" s="76"/>
      <c r="H27" s="69">
        <v>668.32564371642093</v>
      </c>
      <c r="I27" s="69"/>
      <c r="J27" s="14" t="s">
        <v>77</v>
      </c>
      <c r="K27" s="12">
        <f t="shared" si="2"/>
        <v>0.2</v>
      </c>
      <c r="L27" s="51">
        <f t="shared" si="3"/>
        <v>133.66512874328419</v>
      </c>
      <c r="M27" s="51"/>
      <c r="N27" s="51"/>
      <c r="O27" s="52"/>
    </row>
    <row r="28" spans="1:22" x14ac:dyDescent="0.3">
      <c r="A28" s="67"/>
      <c r="B28" s="68"/>
      <c r="C28" s="14" t="s">
        <v>24</v>
      </c>
      <c r="D28" s="74"/>
      <c r="E28" s="75"/>
      <c r="F28" s="75"/>
      <c r="G28" s="76"/>
      <c r="H28" s="69"/>
      <c r="I28" s="69"/>
      <c r="J28" s="14" t="s">
        <v>26</v>
      </c>
      <c r="K28" s="12">
        <f>(1/J28)</f>
        <v>1</v>
      </c>
      <c r="L28" s="51">
        <f t="shared" si="3"/>
        <v>0</v>
      </c>
      <c r="M28" s="51"/>
      <c r="N28" s="51"/>
      <c r="O28" s="52"/>
    </row>
    <row r="29" spans="1:22" x14ac:dyDescent="0.3">
      <c r="A29" s="67"/>
      <c r="B29" s="68"/>
      <c r="C29" s="14" t="s">
        <v>24</v>
      </c>
      <c r="D29" s="74"/>
      <c r="E29" s="75"/>
      <c r="F29" s="75"/>
      <c r="G29" s="76"/>
      <c r="H29" s="69"/>
      <c r="I29" s="69"/>
      <c r="J29" s="14" t="s">
        <v>26</v>
      </c>
      <c r="K29" s="12">
        <f>(1/J29)</f>
        <v>1</v>
      </c>
      <c r="L29" s="51">
        <f t="shared" si="3"/>
        <v>0</v>
      </c>
      <c r="M29" s="51"/>
      <c r="N29" s="51"/>
      <c r="O29" s="52"/>
    </row>
    <row r="30" spans="1:22" x14ac:dyDescent="0.3">
      <c r="A30" s="67"/>
      <c r="B30" s="68"/>
      <c r="C30" s="14" t="s">
        <v>24</v>
      </c>
      <c r="D30" s="85"/>
      <c r="E30" s="86"/>
      <c r="F30" s="86"/>
      <c r="G30" s="87"/>
      <c r="H30" s="69"/>
      <c r="I30" s="69"/>
      <c r="J30" s="7"/>
      <c r="K30" s="7"/>
      <c r="L30" s="51">
        <f t="shared" si="3"/>
        <v>0</v>
      </c>
      <c r="M30" s="51"/>
      <c r="N30" s="51"/>
      <c r="O30" s="52"/>
    </row>
    <row r="31" spans="1:22" ht="15" thickBot="1" x14ac:dyDescent="0.35">
      <c r="A31" s="70"/>
      <c r="B31" s="34"/>
      <c r="C31" s="17" t="s">
        <v>24</v>
      </c>
      <c r="D31" s="88"/>
      <c r="E31" s="89"/>
      <c r="F31" s="89"/>
      <c r="G31" s="90"/>
      <c r="H31" s="71"/>
      <c r="I31" s="71"/>
      <c r="J31" s="9"/>
      <c r="K31" s="9"/>
      <c r="L31" s="72">
        <f t="shared" si="3"/>
        <v>0</v>
      </c>
      <c r="M31" s="72"/>
      <c r="N31" s="72"/>
      <c r="O31" s="73"/>
      <c r="U31">
        <f>1000/10</f>
        <v>100</v>
      </c>
    </row>
    <row r="32" spans="1:22" ht="15" thickBot="1" x14ac:dyDescent="0.35">
      <c r="J32" s="77" t="s">
        <v>27</v>
      </c>
      <c r="K32" s="78"/>
      <c r="L32" s="79">
        <f>SUM(L26:O31)</f>
        <v>319.82922941009053</v>
      </c>
      <c r="M32" s="93"/>
      <c r="N32" s="93"/>
      <c r="O32" s="94"/>
    </row>
    <row r="33" spans="1:15" ht="15" thickBot="1" x14ac:dyDescent="0.35"/>
    <row r="34" spans="1:15" x14ac:dyDescent="0.3">
      <c r="A34" s="38" t="s">
        <v>28</v>
      </c>
      <c r="B34" s="39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40"/>
    </row>
    <row r="35" spans="1:15" x14ac:dyDescent="0.3">
      <c r="A35" s="95" t="s">
        <v>12</v>
      </c>
      <c r="B35" s="96"/>
      <c r="C35" s="96"/>
      <c r="D35" s="96"/>
      <c r="E35" s="96"/>
      <c r="F35" s="96"/>
      <c r="G35" s="21" t="s">
        <v>13</v>
      </c>
      <c r="H35" s="44" t="s">
        <v>29</v>
      </c>
      <c r="I35" s="44"/>
      <c r="J35" s="44" t="s">
        <v>30</v>
      </c>
      <c r="K35" s="44"/>
      <c r="L35" s="42" t="s">
        <v>31</v>
      </c>
      <c r="M35" s="42"/>
      <c r="N35" s="42"/>
      <c r="O35" s="45"/>
    </row>
    <row r="36" spans="1:15" x14ac:dyDescent="0.3">
      <c r="A36" s="67"/>
      <c r="B36" s="68"/>
      <c r="C36" s="68"/>
      <c r="D36" s="68"/>
      <c r="E36" s="68"/>
      <c r="F36" s="68"/>
      <c r="G36" s="7" t="s">
        <v>32</v>
      </c>
      <c r="H36" s="57"/>
      <c r="I36" s="57"/>
      <c r="J36" s="91"/>
      <c r="K36" s="92"/>
      <c r="L36" s="51">
        <f>H36*J36</f>
        <v>0</v>
      </c>
      <c r="M36" s="51"/>
      <c r="N36" s="51"/>
      <c r="O36" s="52"/>
    </row>
    <row r="37" spans="1:15" x14ac:dyDescent="0.3">
      <c r="A37" s="67"/>
      <c r="B37" s="68"/>
      <c r="C37" s="68"/>
      <c r="D37" s="68"/>
      <c r="E37" s="68"/>
      <c r="F37" s="68"/>
      <c r="G37" s="7" t="s">
        <v>32</v>
      </c>
      <c r="H37" s="57"/>
      <c r="I37" s="57"/>
      <c r="J37" s="57"/>
      <c r="K37" s="57"/>
      <c r="L37" s="51">
        <f>H37*J37</f>
        <v>0</v>
      </c>
      <c r="M37" s="51"/>
      <c r="N37" s="51"/>
      <c r="O37" s="52"/>
    </row>
    <row r="38" spans="1:15" x14ac:dyDescent="0.3">
      <c r="A38" s="67"/>
      <c r="B38" s="68"/>
      <c r="C38" s="68"/>
      <c r="D38" s="68"/>
      <c r="E38" s="68"/>
      <c r="F38" s="68"/>
      <c r="G38" s="7" t="s">
        <v>32</v>
      </c>
      <c r="H38" s="57"/>
      <c r="I38" s="57"/>
      <c r="J38" s="91"/>
      <c r="K38" s="92"/>
      <c r="L38" s="51">
        <f>H38*J38</f>
        <v>0</v>
      </c>
      <c r="M38" s="51"/>
      <c r="N38" s="51"/>
      <c r="O38" s="52"/>
    </row>
    <row r="39" spans="1:15" x14ac:dyDescent="0.3">
      <c r="A39" s="67"/>
      <c r="B39" s="68"/>
      <c r="C39" s="68"/>
      <c r="D39" s="68"/>
      <c r="E39" s="68"/>
      <c r="F39" s="68"/>
      <c r="G39" s="7" t="s">
        <v>32</v>
      </c>
      <c r="H39" s="57"/>
      <c r="I39" s="57"/>
      <c r="J39" s="57"/>
      <c r="K39" s="57"/>
      <c r="L39" s="51">
        <f>H39*K39</f>
        <v>0</v>
      </c>
      <c r="M39" s="51"/>
      <c r="N39" s="51"/>
      <c r="O39" s="52"/>
    </row>
    <row r="40" spans="1:15" x14ac:dyDescent="0.3">
      <c r="A40" s="67"/>
      <c r="B40" s="68"/>
      <c r="C40" s="68"/>
      <c r="D40" s="68"/>
      <c r="E40" s="68"/>
      <c r="F40" s="68"/>
      <c r="G40" s="7" t="s">
        <v>32</v>
      </c>
      <c r="H40" s="57"/>
      <c r="I40" s="57"/>
      <c r="J40" s="57"/>
      <c r="K40" s="57"/>
      <c r="L40" s="51">
        <f>H40*K40</f>
        <v>0</v>
      </c>
      <c r="M40" s="51"/>
      <c r="N40" s="51"/>
      <c r="O40" s="52"/>
    </row>
    <row r="41" spans="1:15" ht="15" thickBot="1" x14ac:dyDescent="0.35">
      <c r="A41" s="70"/>
      <c r="B41" s="34"/>
      <c r="C41" s="34"/>
      <c r="D41" s="34"/>
      <c r="E41" s="34"/>
      <c r="F41" s="34"/>
      <c r="G41" s="9" t="s">
        <v>32</v>
      </c>
      <c r="H41" s="58"/>
      <c r="I41" s="58"/>
      <c r="J41" s="58"/>
      <c r="K41" s="58"/>
      <c r="L41" s="72">
        <f>H41*K41</f>
        <v>0</v>
      </c>
      <c r="M41" s="72"/>
      <c r="N41" s="72"/>
      <c r="O41" s="73"/>
    </row>
    <row r="42" spans="1:15" ht="15" thickBot="1" x14ac:dyDescent="0.35">
      <c r="J42" s="77" t="s">
        <v>33</v>
      </c>
      <c r="K42" s="78"/>
      <c r="L42" s="79">
        <f>SUM(L36:O41)</f>
        <v>0</v>
      </c>
      <c r="M42" s="93"/>
      <c r="N42" s="93"/>
      <c r="O42" s="94"/>
    </row>
    <row r="43" spans="1:15" ht="15" thickBot="1" x14ac:dyDescent="0.35"/>
    <row r="44" spans="1:15" x14ac:dyDescent="0.3">
      <c r="A44" s="38" t="s">
        <v>34</v>
      </c>
      <c r="B44" s="39"/>
      <c r="C44" s="39"/>
      <c r="D44" s="39"/>
      <c r="E44" s="39"/>
      <c r="F44" s="39"/>
      <c r="G44" s="39"/>
      <c r="H44" s="39"/>
      <c r="I44" s="39"/>
      <c r="J44" s="39"/>
      <c r="K44" s="39"/>
      <c r="L44" s="39"/>
      <c r="M44" s="39"/>
      <c r="N44" s="39"/>
      <c r="O44" s="40"/>
    </row>
    <row r="45" spans="1:15" x14ac:dyDescent="0.3">
      <c r="A45" s="53" t="s">
        <v>35</v>
      </c>
      <c r="B45" s="57"/>
      <c r="C45" s="57"/>
      <c r="D45" s="57"/>
      <c r="E45" s="57"/>
      <c r="F45" s="57"/>
      <c r="G45" s="57"/>
      <c r="H45" s="97" t="s">
        <v>36</v>
      </c>
      <c r="I45" s="97"/>
      <c r="J45" s="42" t="str">
        <f>L25</f>
        <v>Costo de Mano de Obra</v>
      </c>
      <c r="K45" s="98"/>
      <c r="L45" s="42" t="s">
        <v>37</v>
      </c>
      <c r="M45" s="42"/>
      <c r="N45" s="42"/>
      <c r="O45" s="45"/>
    </row>
    <row r="46" spans="1:15" x14ac:dyDescent="0.3">
      <c r="A46" s="53"/>
      <c r="B46" s="57"/>
      <c r="C46" s="57"/>
      <c r="D46" s="57"/>
      <c r="E46" s="57"/>
      <c r="F46" s="57"/>
      <c r="G46" s="57"/>
      <c r="H46" s="57">
        <v>0.03</v>
      </c>
      <c r="I46" s="57"/>
      <c r="J46" s="51">
        <f>+L32</f>
        <v>319.82922941009053</v>
      </c>
      <c r="K46" s="57"/>
      <c r="L46" s="99">
        <f>H46*J46</f>
        <v>9.5948768823027155</v>
      </c>
      <c r="M46" s="99"/>
      <c r="N46" s="99"/>
      <c r="O46" s="100"/>
    </row>
    <row r="47" spans="1:15" x14ac:dyDescent="0.3">
      <c r="A47" s="53" t="s">
        <v>38</v>
      </c>
      <c r="B47" s="57"/>
      <c r="C47" s="57"/>
      <c r="D47" s="57"/>
      <c r="E47" s="57"/>
      <c r="F47" s="57"/>
      <c r="G47" s="57"/>
      <c r="H47" s="97" t="s">
        <v>39</v>
      </c>
      <c r="I47" s="97"/>
      <c r="J47" s="42" t="s">
        <v>23</v>
      </c>
      <c r="K47" s="42"/>
      <c r="L47" s="42" t="s">
        <v>40</v>
      </c>
      <c r="M47" s="42"/>
      <c r="N47" s="42"/>
      <c r="O47" s="45"/>
    </row>
    <row r="48" spans="1:15" x14ac:dyDescent="0.3">
      <c r="A48" s="53"/>
      <c r="B48" s="57"/>
      <c r="C48" s="57"/>
      <c r="D48" s="57"/>
      <c r="E48" s="57"/>
      <c r="F48" s="57"/>
      <c r="G48" s="57"/>
      <c r="H48" s="57">
        <v>0.1</v>
      </c>
      <c r="I48" s="57"/>
      <c r="J48" s="103">
        <f>+L32</f>
        <v>319.82922941009053</v>
      </c>
      <c r="K48" s="104"/>
      <c r="L48" s="99">
        <f>H48*J48</f>
        <v>31.982922941009054</v>
      </c>
      <c r="M48" s="99"/>
      <c r="N48" s="99"/>
      <c r="O48" s="100"/>
    </row>
    <row r="49" spans="1:15" x14ac:dyDescent="0.3">
      <c r="A49" s="53" t="s">
        <v>41</v>
      </c>
      <c r="B49" s="57"/>
      <c r="C49" s="57"/>
      <c r="D49" s="57"/>
      <c r="E49" s="57"/>
      <c r="F49" s="57"/>
      <c r="G49" s="57"/>
      <c r="H49" s="97" t="s">
        <v>42</v>
      </c>
      <c r="I49" s="97"/>
      <c r="J49" s="42" t="str">
        <f>L25</f>
        <v>Costo de Mano de Obra</v>
      </c>
      <c r="K49" s="42"/>
      <c r="L49" s="42" t="s">
        <v>43</v>
      </c>
      <c r="M49" s="42"/>
      <c r="N49" s="42"/>
      <c r="O49" s="45"/>
    </row>
    <row r="50" spans="1:15" ht="15" thickBot="1" x14ac:dyDescent="0.35">
      <c r="A50" s="54"/>
      <c r="B50" s="58"/>
      <c r="C50" s="58"/>
      <c r="D50" s="58"/>
      <c r="E50" s="58"/>
      <c r="F50" s="58"/>
      <c r="G50" s="58"/>
      <c r="H50" s="58">
        <v>0.01</v>
      </c>
      <c r="I50" s="58"/>
      <c r="J50" s="72">
        <f>L32</f>
        <v>319.82922941009053</v>
      </c>
      <c r="K50" s="58"/>
      <c r="L50" s="101">
        <f>H50*J50</f>
        <v>3.1982922941009053</v>
      </c>
      <c r="M50" s="101"/>
      <c r="N50" s="101"/>
      <c r="O50" s="102"/>
    </row>
    <row r="51" spans="1:15" ht="15" thickBot="1" x14ac:dyDescent="0.35">
      <c r="J51" s="77" t="s">
        <v>44</v>
      </c>
      <c r="K51" s="78"/>
      <c r="L51" s="109">
        <f>L46+L48+L50</f>
        <v>44.776092117412674</v>
      </c>
      <c r="M51" s="109"/>
      <c r="N51" s="109"/>
      <c r="O51" s="110"/>
    </row>
    <row r="52" spans="1:15" ht="15" thickBot="1" x14ac:dyDescent="0.35"/>
    <row r="53" spans="1:15" x14ac:dyDescent="0.3">
      <c r="A53" s="38" t="s">
        <v>45</v>
      </c>
      <c r="B53" s="39"/>
      <c r="C53" s="39"/>
      <c r="D53" s="39"/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40"/>
    </row>
    <row r="54" spans="1:15" x14ac:dyDescent="0.3">
      <c r="A54" s="67" t="s">
        <v>46</v>
      </c>
      <c r="B54" s="68"/>
      <c r="C54" s="23" t="s">
        <v>47</v>
      </c>
      <c r="D54" s="111" t="str">
        <f>J22</f>
        <v>SUBTOTAL MATERIAL</v>
      </c>
      <c r="E54" s="42"/>
      <c r="F54" s="111" t="str">
        <f>J32</f>
        <v>SUBTOTAL MANO DE OBRA</v>
      </c>
      <c r="G54" s="42"/>
      <c r="H54" s="111" t="str">
        <f>J42</f>
        <v>SUBTOTAL MAQ. Y EQPO. CONSTR.</v>
      </c>
      <c r="I54" s="42"/>
      <c r="J54" s="111" t="str">
        <f>J51</f>
        <v>SUBTOTAL HERR. Y EQPO. SEGUR.</v>
      </c>
      <c r="K54" s="42"/>
      <c r="L54" s="112">
        <f>+L22+L32+L42+L51</f>
        <v>819.05129591527816</v>
      </c>
      <c r="M54" s="113"/>
      <c r="N54" s="113"/>
      <c r="O54" s="114"/>
    </row>
    <row r="55" spans="1:15" x14ac:dyDescent="0.3">
      <c r="A55" s="53" t="s">
        <v>48</v>
      </c>
      <c r="B55" s="57"/>
      <c r="C55" s="57"/>
      <c r="D55" s="57"/>
      <c r="E55" s="57"/>
      <c r="F55" s="57"/>
      <c r="G55" s="57"/>
      <c r="H55" s="57"/>
      <c r="I55" s="57"/>
      <c r="J55" s="57" t="s">
        <v>49</v>
      </c>
      <c r="K55" s="57"/>
      <c r="L55" s="57" t="s">
        <v>50</v>
      </c>
      <c r="M55" s="57"/>
      <c r="N55" s="57"/>
      <c r="O55" s="105"/>
    </row>
    <row r="56" spans="1:15" x14ac:dyDescent="0.3">
      <c r="A56" s="67" t="s">
        <v>51</v>
      </c>
      <c r="B56" s="68"/>
      <c r="C56" s="68"/>
      <c r="D56" s="24" t="s">
        <v>52</v>
      </c>
      <c r="E56" s="42" t="s">
        <v>53</v>
      </c>
      <c r="F56" s="42"/>
      <c r="G56" s="42"/>
      <c r="H56" s="106" t="s">
        <v>54</v>
      </c>
      <c r="I56" s="106"/>
      <c r="J56" s="62">
        <v>35</v>
      </c>
      <c r="K56" s="62"/>
      <c r="L56" s="107">
        <f>+(J56/100)*L54</f>
        <v>286.66795357034732</v>
      </c>
      <c r="M56" s="107"/>
      <c r="N56" s="107"/>
      <c r="O56" s="108"/>
    </row>
    <row r="57" spans="1:15" x14ac:dyDescent="0.3">
      <c r="A57" s="67" t="s">
        <v>55</v>
      </c>
      <c r="B57" s="68"/>
      <c r="C57" s="68"/>
      <c r="D57" s="24" t="s">
        <v>52</v>
      </c>
      <c r="E57" s="42" t="s">
        <v>56</v>
      </c>
      <c r="F57" s="42"/>
      <c r="G57" s="42"/>
      <c r="H57" s="106" t="s">
        <v>57</v>
      </c>
      <c r="I57" s="106"/>
      <c r="J57" s="62">
        <v>0.56000000000000005</v>
      </c>
      <c r="K57" s="62"/>
      <c r="L57" s="107">
        <f>+(J57/100)*(L54+L56)</f>
        <v>6.1920277971195032</v>
      </c>
      <c r="M57" s="107"/>
      <c r="N57" s="107"/>
      <c r="O57" s="108"/>
    </row>
    <row r="58" spans="1:15" x14ac:dyDescent="0.3">
      <c r="A58" s="67" t="s">
        <v>58</v>
      </c>
      <c r="B58" s="68"/>
      <c r="C58" s="68"/>
      <c r="D58" s="24" t="s">
        <v>52</v>
      </c>
      <c r="E58" s="42" t="s">
        <v>59</v>
      </c>
      <c r="F58" s="42"/>
      <c r="G58" s="42"/>
      <c r="H58" s="106" t="s">
        <v>60</v>
      </c>
      <c r="I58" s="106"/>
      <c r="J58" s="62">
        <v>10</v>
      </c>
      <c r="K58" s="62"/>
      <c r="L58" s="107">
        <f>+(J58/100)*(L54+L56+L57)</f>
        <v>111.19112772827448</v>
      </c>
      <c r="M58" s="107"/>
      <c r="N58" s="107"/>
      <c r="O58" s="108"/>
    </row>
    <row r="59" spans="1:15" ht="15" thickBot="1" x14ac:dyDescent="0.35">
      <c r="A59" s="70" t="s">
        <v>61</v>
      </c>
      <c r="B59" s="34"/>
      <c r="C59" s="34"/>
      <c r="D59" s="25" t="s">
        <v>52</v>
      </c>
      <c r="E59" s="119" t="s">
        <v>62</v>
      </c>
      <c r="F59" s="119"/>
      <c r="G59" s="119"/>
      <c r="H59" s="120" t="s">
        <v>63</v>
      </c>
      <c r="I59" s="120"/>
      <c r="J59" s="121"/>
      <c r="K59" s="121"/>
      <c r="L59" s="122">
        <f>+(J59/100)*(L54+L56+L57+L58)</f>
        <v>0</v>
      </c>
      <c r="M59" s="122"/>
      <c r="N59" s="122"/>
      <c r="O59" s="123"/>
    </row>
    <row r="60" spans="1:15" x14ac:dyDescent="0.3">
      <c r="A60" s="124" t="s">
        <v>64</v>
      </c>
      <c r="B60" s="125"/>
      <c r="C60" s="125"/>
      <c r="D60" s="125"/>
      <c r="E60" s="125"/>
      <c r="F60" s="125"/>
      <c r="G60" s="125"/>
      <c r="H60" s="125"/>
      <c r="I60" s="125"/>
      <c r="J60" s="125"/>
      <c r="K60" s="125"/>
      <c r="L60" s="125"/>
      <c r="M60" s="125"/>
      <c r="N60" s="125"/>
      <c r="O60" s="126"/>
    </row>
    <row r="61" spans="1:15" ht="15" thickBot="1" x14ac:dyDescent="0.35">
      <c r="A61" s="54" t="s">
        <v>65</v>
      </c>
      <c r="B61" s="58"/>
      <c r="C61" s="58"/>
      <c r="D61" s="58"/>
      <c r="E61" s="58"/>
      <c r="F61" s="58"/>
      <c r="G61" s="58"/>
      <c r="H61" s="58"/>
      <c r="I61" s="58"/>
      <c r="J61" s="115" t="s">
        <v>66</v>
      </c>
      <c r="K61" s="115"/>
      <c r="L61" s="116">
        <f>SUM(L54,L56,L57,L58,L59)</f>
        <v>1223.1024050110193</v>
      </c>
      <c r="M61" s="117"/>
      <c r="N61" s="117"/>
      <c r="O61" s="118"/>
    </row>
  </sheetData>
  <mergeCells count="181">
    <mergeCell ref="A61:I61"/>
    <mergeCell ref="J61:K61"/>
    <mergeCell ref="L61:O61"/>
    <mergeCell ref="A59:C59"/>
    <mergeCell ref="E59:G59"/>
    <mergeCell ref="H59:I59"/>
    <mergeCell ref="J59:K59"/>
    <mergeCell ref="L59:O59"/>
    <mergeCell ref="A60:O60"/>
    <mergeCell ref="A57:C57"/>
    <mergeCell ref="E57:G57"/>
    <mergeCell ref="H57:I57"/>
    <mergeCell ref="J57:K57"/>
    <mergeCell ref="L57:O57"/>
    <mergeCell ref="A58:C58"/>
    <mergeCell ref="E58:G58"/>
    <mergeCell ref="H58:I58"/>
    <mergeCell ref="J58:K58"/>
    <mergeCell ref="L58:O58"/>
    <mergeCell ref="A55:I55"/>
    <mergeCell ref="J55:K55"/>
    <mergeCell ref="L55:O55"/>
    <mergeCell ref="A56:C56"/>
    <mergeCell ref="E56:G56"/>
    <mergeCell ref="H56:I56"/>
    <mergeCell ref="J56:K56"/>
    <mergeCell ref="L56:O56"/>
    <mergeCell ref="J51:K51"/>
    <mergeCell ref="L51:O51"/>
    <mergeCell ref="A53:O53"/>
    <mergeCell ref="A54:B54"/>
    <mergeCell ref="D54:E54"/>
    <mergeCell ref="F54:G54"/>
    <mergeCell ref="H54:I54"/>
    <mergeCell ref="J54:K54"/>
    <mergeCell ref="L54:O54"/>
    <mergeCell ref="A49:G50"/>
    <mergeCell ref="H49:I49"/>
    <mergeCell ref="J49:K49"/>
    <mergeCell ref="L49:O49"/>
    <mergeCell ref="H50:I50"/>
    <mergeCell ref="J50:K50"/>
    <mergeCell ref="L50:O50"/>
    <mergeCell ref="A47:G48"/>
    <mergeCell ref="H47:I47"/>
    <mergeCell ref="J47:K47"/>
    <mergeCell ref="L47:O47"/>
    <mergeCell ref="H48:I48"/>
    <mergeCell ref="J48:K48"/>
    <mergeCell ref="L48:O48"/>
    <mergeCell ref="J42:K42"/>
    <mergeCell ref="L42:O42"/>
    <mergeCell ref="A44:O44"/>
    <mergeCell ref="A45:G46"/>
    <mergeCell ref="H45:I45"/>
    <mergeCell ref="J45:K45"/>
    <mergeCell ref="L45:O45"/>
    <mergeCell ref="H46:I46"/>
    <mergeCell ref="J46:K46"/>
    <mergeCell ref="L46:O46"/>
    <mergeCell ref="A40:F40"/>
    <mergeCell ref="H40:I40"/>
    <mergeCell ref="J40:K40"/>
    <mergeCell ref="L40:O40"/>
    <mergeCell ref="A41:F41"/>
    <mergeCell ref="H41:I41"/>
    <mergeCell ref="J41:K41"/>
    <mergeCell ref="L41:O41"/>
    <mergeCell ref="A38:F38"/>
    <mergeCell ref="H38:I38"/>
    <mergeCell ref="J38:K38"/>
    <mergeCell ref="L38:O38"/>
    <mergeCell ref="A39:F39"/>
    <mergeCell ref="H39:I39"/>
    <mergeCell ref="J39:K39"/>
    <mergeCell ref="L39:O39"/>
    <mergeCell ref="A36:F36"/>
    <mergeCell ref="H36:I36"/>
    <mergeCell ref="J36:K36"/>
    <mergeCell ref="L36:O36"/>
    <mergeCell ref="A37:F37"/>
    <mergeCell ref="H37:I37"/>
    <mergeCell ref="J37:K37"/>
    <mergeCell ref="L37:O37"/>
    <mergeCell ref="J32:K32"/>
    <mergeCell ref="L32:O32"/>
    <mergeCell ref="A34:O34"/>
    <mergeCell ref="A35:F35"/>
    <mergeCell ref="H35:I35"/>
    <mergeCell ref="J35:K35"/>
    <mergeCell ref="L35:O35"/>
    <mergeCell ref="A30:B30"/>
    <mergeCell ref="D30:G30"/>
    <mergeCell ref="H30:I30"/>
    <mergeCell ref="L30:O30"/>
    <mergeCell ref="A31:B31"/>
    <mergeCell ref="D31:G31"/>
    <mergeCell ref="H31:I31"/>
    <mergeCell ref="L31:O31"/>
    <mergeCell ref="A28:B28"/>
    <mergeCell ref="D28:G28"/>
    <mergeCell ref="H28:I28"/>
    <mergeCell ref="L28:O28"/>
    <mergeCell ref="A29:B29"/>
    <mergeCell ref="D29:G29"/>
    <mergeCell ref="H29:I29"/>
    <mergeCell ref="L29:O29"/>
    <mergeCell ref="A26:B26"/>
    <mergeCell ref="D26:G26"/>
    <mergeCell ref="H26:I26"/>
    <mergeCell ref="L26:O26"/>
    <mergeCell ref="A27:B27"/>
    <mergeCell ref="D27:G27"/>
    <mergeCell ref="H27:I27"/>
    <mergeCell ref="L27:O27"/>
    <mergeCell ref="J22:K22"/>
    <mergeCell ref="L22:O22"/>
    <mergeCell ref="A24:O24"/>
    <mergeCell ref="A25:B25"/>
    <mergeCell ref="D25:G25"/>
    <mergeCell ref="H25:I25"/>
    <mergeCell ref="J25:K25"/>
    <mergeCell ref="L25:O25"/>
    <mergeCell ref="A20:F20"/>
    <mergeCell ref="H20:I20"/>
    <mergeCell ref="L20:O20"/>
    <mergeCell ref="A21:F21"/>
    <mergeCell ref="H21:I21"/>
    <mergeCell ref="L21:O21"/>
    <mergeCell ref="A18:F18"/>
    <mergeCell ref="H18:I18"/>
    <mergeCell ref="L18:O18"/>
    <mergeCell ref="A19:F19"/>
    <mergeCell ref="H19:I19"/>
    <mergeCell ref="L19:O19"/>
    <mergeCell ref="A16:F16"/>
    <mergeCell ref="H16:I16"/>
    <mergeCell ref="L16:O16"/>
    <mergeCell ref="A17:F17"/>
    <mergeCell ref="H17:I17"/>
    <mergeCell ref="L17:O17"/>
    <mergeCell ref="A14:F14"/>
    <mergeCell ref="H14:I14"/>
    <mergeCell ref="L14:O14"/>
    <mergeCell ref="A15:F15"/>
    <mergeCell ref="H15:I15"/>
    <mergeCell ref="L15:O15"/>
    <mergeCell ref="A12:F12"/>
    <mergeCell ref="H12:I12"/>
    <mergeCell ref="L12:O12"/>
    <mergeCell ref="A13:F13"/>
    <mergeCell ref="H13:I13"/>
    <mergeCell ref="L13:O13"/>
    <mergeCell ref="A10:F10"/>
    <mergeCell ref="H10:I10"/>
    <mergeCell ref="L10:O10"/>
    <mergeCell ref="A11:F11"/>
    <mergeCell ref="H11:I11"/>
    <mergeCell ref="L11:O11"/>
    <mergeCell ref="A9:F9"/>
    <mergeCell ref="H9:I9"/>
    <mergeCell ref="L9:O9"/>
    <mergeCell ref="A5:A6"/>
    <mergeCell ref="B5:B6"/>
    <mergeCell ref="C5:C6"/>
    <mergeCell ref="D5:K6"/>
    <mergeCell ref="L5:M5"/>
    <mergeCell ref="N5:O5"/>
    <mergeCell ref="L6:M6"/>
    <mergeCell ref="N6:O6"/>
    <mergeCell ref="A1:C1"/>
    <mergeCell ref="D1:I1"/>
    <mergeCell ref="M1:O1"/>
    <mergeCell ref="A2:C2"/>
    <mergeCell ref="D2:I2"/>
    <mergeCell ref="A4:K4"/>
    <mergeCell ref="A7:O7"/>
    <mergeCell ref="A8:F8"/>
    <mergeCell ref="H8:I8"/>
    <mergeCell ref="J8:K8"/>
    <mergeCell ref="L8:O8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78011bc5-0d76-412f-ac53-72b1681b4227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2A8207ABBE982458260A6C59AC50395" ma:contentTypeVersion="9" ma:contentTypeDescription="Crear nuevo documento." ma:contentTypeScope="" ma:versionID="146e3a7945d9a055b40b8f4142b8c6c5">
  <xsd:schema xmlns:xsd="http://www.w3.org/2001/XMLSchema" xmlns:xs="http://www.w3.org/2001/XMLSchema" xmlns:p="http://schemas.microsoft.com/office/2006/metadata/properties" xmlns:ns3="78011bc5-0d76-412f-ac53-72b1681b4227" xmlns:ns4="3700239a-51bd-4fff-b752-35cce3a036ed" targetNamespace="http://schemas.microsoft.com/office/2006/metadata/properties" ma:root="true" ma:fieldsID="cf15fd702daca9351ca76b9bfa97ee61" ns3:_="" ns4:_="">
    <xsd:import namespace="78011bc5-0d76-412f-ac53-72b1681b4227"/>
    <xsd:import namespace="3700239a-51bd-4fff-b752-35cce3a036ed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011bc5-0d76-412f-ac53-72b1681b422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activity" ma:index="11" nillable="true" ma:displayName="_activity" ma:hidden="true" ma:internalName="_activity">
      <xsd:simpleType>
        <xsd:restriction base="dms:Note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1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700239a-51bd-4fff-b752-35cce3a036ed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4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C2B4C29-BF21-4C03-831E-DB6DA0A783C3}">
  <ds:schemaRefs>
    <ds:schemaRef ds:uri="http://www.w3.org/XML/1998/namespace"/>
    <ds:schemaRef ds:uri="http://purl.org/dc/terms/"/>
    <ds:schemaRef ds:uri="http://schemas.openxmlformats.org/package/2006/metadata/core-properties"/>
    <ds:schemaRef ds:uri="http://schemas.microsoft.com/office/2006/metadata/properties"/>
    <ds:schemaRef ds:uri="78011bc5-0d76-412f-ac53-72b1681b4227"/>
    <ds:schemaRef ds:uri="http://schemas.microsoft.com/office/2006/documentManagement/types"/>
    <ds:schemaRef ds:uri="http://purl.org/dc/elements/1.1/"/>
    <ds:schemaRef ds:uri="3700239a-51bd-4fff-b752-35cce3a036ed"/>
    <ds:schemaRef ds:uri="http://schemas.microsoft.com/office/infopath/2007/PartnerControl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24543120-3E18-47F5-9D0A-DB8F61D63C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8011bc5-0d76-412f-ac53-72b1681b4227"/>
    <ds:schemaRef ds:uri="3700239a-51bd-4fff-b752-35cce3a036e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A84150F-49D8-44B4-983C-1802195A577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Salvador Amezquita Aguiñaga</dc:creator>
  <cp:lastModifiedBy>Salvador Amezquita Aguiñaga</cp:lastModifiedBy>
  <dcterms:created xsi:type="dcterms:W3CDTF">2024-10-10T15:38:20Z</dcterms:created>
  <dcterms:modified xsi:type="dcterms:W3CDTF">2024-10-15T21:07:06Z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0x01010042A8207ABBE982458260A6C59AC50395</vt:lpwstr>
  </property>
</Properties>
</file>