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INA GLZ\Documents\1. MAESTRÍA EN VALUACIÓN\PRIMER SEMESTRE\3. INGENIERIA DE COSTOS\"/>
    </mc:Choice>
  </mc:AlternateContent>
  <xr:revisionPtr revIDLastSave="0" documentId="13_ncr:1_{D1C9778E-160B-45D8-9229-7B394441197D}" xr6:coauthVersionLast="47" xr6:coauthVersionMax="47" xr10:uidLastSave="{00000000-0000-0000-0000-000000000000}"/>
  <bookViews>
    <workbookView xWindow="-108" yWindow="-108" windowWidth="23256" windowHeight="12456" xr2:uid="{26563543-B7F8-4461-BD29-D070AE2F8C00}"/>
  </bookViews>
  <sheets>
    <sheet name="PU" sheetId="1" r:id="rId1"/>
    <sheet name="MA" sheetId="2" r:id="rId2"/>
    <sheet name="MO" sheetId="3" r:id="rId3"/>
    <sheet name="MQ" sheetId="8" r:id="rId4"/>
    <sheet name="BA" sheetId="7" r:id="rId5"/>
    <sheet name="k" sheetId="4" r:id="rId6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6" i="1" l="1"/>
  <c r="G176" i="1"/>
  <c r="G170" i="1"/>
  <c r="D174" i="1" a="1"/>
  <c r="D174" i="1" s="1"/>
  <c r="D173" i="1" a="1"/>
  <c r="H173" i="1" s="1"/>
  <c r="D172" i="1" a="1"/>
  <c r="D172" i="1" s="1"/>
  <c r="D171" i="1" a="1"/>
  <c r="D171" i="1" s="1"/>
  <c r="D170" i="1" a="1"/>
  <c r="D170" i="1" s="1"/>
  <c r="D169" i="1" a="1"/>
  <c r="D169" i="1" s="1"/>
  <c r="D191" i="1"/>
  <c r="C191" i="1"/>
  <c r="G190" i="1"/>
  <c r="D190" i="1"/>
  <c r="C190" i="1"/>
  <c r="G189" i="1"/>
  <c r="D189" i="1"/>
  <c r="C189" i="1"/>
  <c r="G188" i="1"/>
  <c r="D188" i="1"/>
  <c r="C188" i="1"/>
  <c r="G187" i="1"/>
  <c r="D187" i="1"/>
  <c r="C187" i="1"/>
  <c r="G186" i="1"/>
  <c r="D186" i="1"/>
  <c r="C186" i="1"/>
  <c r="D185" i="1"/>
  <c r="C185" i="1"/>
  <c r="G183" i="1"/>
  <c r="D183" i="1"/>
  <c r="C183" i="1"/>
  <c r="G182" i="1"/>
  <c r="D182" i="1"/>
  <c r="C182" i="1"/>
  <c r="G181" i="1"/>
  <c r="D181" i="1"/>
  <c r="C181" i="1"/>
  <c r="G180" i="1"/>
  <c r="D180" i="1"/>
  <c r="C180" i="1"/>
  <c r="G179" i="1"/>
  <c r="D179" i="1"/>
  <c r="C179" i="1"/>
  <c r="D176" i="1" a="1"/>
  <c r="D176" i="1" s="1"/>
  <c r="D167" i="1" a="1"/>
  <c r="D167" i="1" s="1"/>
  <c r="G60" i="7"/>
  <c r="G59" i="7"/>
  <c r="D60" i="7" a="1"/>
  <c r="D60" i="7" s="1"/>
  <c r="G54" i="7"/>
  <c r="D57" i="7" a="1"/>
  <c r="D57" i="7" s="1"/>
  <c r="D56" i="7" a="1"/>
  <c r="D56" i="7" s="1"/>
  <c r="D49" i="7" a="1"/>
  <c r="H49" i="7" s="1"/>
  <c r="G47" i="7"/>
  <c r="D47" i="7"/>
  <c r="C47" i="7"/>
  <c r="G46" i="7"/>
  <c r="D46" i="7"/>
  <c r="C46" i="7"/>
  <c r="G45" i="7"/>
  <c r="D45" i="7"/>
  <c r="C45" i="7"/>
  <c r="D43" i="7" a="1"/>
  <c r="H43" i="7" s="1"/>
  <c r="F45" i="7" s="1"/>
  <c r="D41" i="7" a="1"/>
  <c r="H41" i="7" s="1"/>
  <c r="D40" i="7" a="1"/>
  <c r="D40" i="7" s="1"/>
  <c r="D39" i="7" a="1"/>
  <c r="H39" i="7" s="1"/>
  <c r="D38" i="7" a="1"/>
  <c r="H38" i="7" s="1"/>
  <c r="G17" i="7"/>
  <c r="G11" i="7"/>
  <c r="H4" i="4"/>
  <c r="H3" i="4"/>
  <c r="H2" i="4"/>
  <c r="D64" i="7"/>
  <c r="C64" i="7"/>
  <c r="D63" i="7"/>
  <c r="C63" i="7"/>
  <c r="D62" i="7"/>
  <c r="C62" i="7"/>
  <c r="D31" i="7"/>
  <c r="C31" i="7"/>
  <c r="D30" i="7"/>
  <c r="C30" i="7"/>
  <c r="D29" i="7"/>
  <c r="C29" i="7"/>
  <c r="D15" i="7"/>
  <c r="D14" i="7"/>
  <c r="D13" i="7"/>
  <c r="C15" i="7"/>
  <c r="C14" i="7"/>
  <c r="C13" i="7"/>
  <c r="G64" i="7"/>
  <c r="G63" i="7"/>
  <c r="G62" i="7"/>
  <c r="G31" i="7"/>
  <c r="G30" i="7"/>
  <c r="G29" i="7"/>
  <c r="G15" i="7"/>
  <c r="G14" i="7"/>
  <c r="G13" i="7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9" i="7" a="1"/>
  <c r="D59" i="7" s="1"/>
  <c r="D55" i="7" a="1"/>
  <c r="D55" i="7" s="1"/>
  <c r="D54" i="7" a="1"/>
  <c r="D54" i="7" s="1"/>
  <c r="H174" i="1" l="1"/>
  <c r="H172" i="1"/>
  <c r="H171" i="1"/>
  <c r="H170" i="1"/>
  <c r="D173" i="1"/>
  <c r="H169" i="1"/>
  <c r="H167" i="1"/>
  <c r="H176" i="1"/>
  <c r="H60" i="7"/>
  <c r="H57" i="7" s="1"/>
  <c r="H56" i="7" s="1"/>
  <c r="D43" i="7"/>
  <c r="D41" i="7"/>
  <c r="D38" i="7"/>
  <c r="H40" i="7" s="1"/>
  <c r="D49" i="7"/>
  <c r="F46" i="7"/>
  <c r="F47" i="7" s="1"/>
  <c r="H47" i="7" s="1"/>
  <c r="H45" i="7"/>
  <c r="D39" i="7"/>
  <c r="H5" i="4"/>
  <c r="F179" i="1" l="1"/>
  <c r="F180" i="1" s="1"/>
  <c r="F181" i="1" s="1"/>
  <c r="F182" i="1" s="1"/>
  <c r="F183" i="1" s="1"/>
  <c r="H183" i="1" s="1"/>
  <c r="H46" i="7"/>
  <c r="H37" i="7" s="1"/>
  <c r="H180" i="1" l="1"/>
  <c r="H182" i="1"/>
  <c r="H181" i="1"/>
  <c r="H179" i="1"/>
  <c r="H59" i="7"/>
  <c r="F62" i="7" s="1"/>
  <c r="H55" i="7" s="1"/>
  <c r="H54" i="7" s="1"/>
  <c r="H33" i="7" s="1"/>
  <c r="H27" i="7" s="1"/>
  <c r="F29" i="7" s="1"/>
  <c r="H25" i="7" s="1"/>
  <c r="H24" i="7" s="1"/>
  <c r="H23" i="7" s="1"/>
  <c r="H22" i="7" s="1"/>
  <c r="H17" i="7" s="1"/>
  <c r="H11" i="7" s="1"/>
  <c r="F13" i="7" s="1"/>
  <c r="H9" i="7" s="1"/>
  <c r="H8" i="7" s="1"/>
  <c r="H7" i="7" s="1"/>
  <c r="H13" i="7" l="1"/>
  <c r="F14" i="7"/>
  <c r="F30" i="7"/>
  <c r="H29" i="7"/>
  <c r="F63" i="7"/>
  <c r="H62" i="7"/>
  <c r="F64" i="7" l="1"/>
  <c r="H63" i="7"/>
  <c r="H30" i="7"/>
  <c r="F31" i="7"/>
  <c r="F15" i="7"/>
  <c r="H14" i="7"/>
  <c r="H15" i="7" l="1"/>
  <c r="H31" i="7"/>
  <c r="H64" i="7"/>
  <c r="H53" i="7" s="1"/>
  <c r="H6" i="7" l="1"/>
  <c r="D168" i="1" s="1" a="1"/>
  <c r="D168" i="1" l="1"/>
  <c r="H168" i="1"/>
  <c r="H21" i="7"/>
  <c r="F187" i="1" l="1"/>
  <c r="H186" i="1"/>
  <c r="H187" i="1" l="1"/>
  <c r="F188" i="1" s="1"/>
  <c r="H188" i="1" s="1"/>
  <c r="F189" i="1" s="1"/>
  <c r="H189" i="1" s="1"/>
  <c r="F190" i="1" s="1"/>
  <c r="H190" i="1" s="1"/>
  <c r="H191" i="1" s="1"/>
  <c r="H16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<sst xmlns="http://schemas.openxmlformats.org/spreadsheetml/2006/main" count="207" uniqueCount="121">
  <si>
    <t>CONCEPTO</t>
  </si>
  <si>
    <t>CLAVE PU</t>
  </si>
  <si>
    <t>CLAVE INSUMO</t>
  </si>
  <si>
    <t>DESCRIPCION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</si>
  <si>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</si>
  <si>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</si>
  <si>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</si>
  <si>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</si>
  <si>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</si>
  <si>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</si>
  <si>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</si>
  <si>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</si>
  <si>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</si>
  <si>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PU</t>
  </si>
  <si>
    <t>CANT</t>
  </si>
  <si>
    <t>IMPORTE</t>
  </si>
  <si>
    <t xml:space="preserve">INCERTAR FILAS NECESARIAS ARRIBA 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</si>
  <si>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</si>
  <si>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</si>
  <si>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</si>
  <si>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</si>
  <si>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</si>
  <si>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</si>
  <si>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</si>
  <si>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</si>
  <si>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</si>
  <si>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</si>
  <si>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</si>
  <si>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</si>
  <si>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</si>
  <si>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</si>
  <si>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</si>
  <si>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</si>
  <si>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</si>
  <si>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</si>
  <si>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</si>
  <si>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</si>
  <si>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</si>
  <si>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</si>
  <si>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</si>
  <si>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</si>
  <si>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</si>
  <si>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</si>
  <si>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</si>
  <si>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</si>
  <si>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BA001</t>
  </si>
  <si>
    <t>MORTERO CEMENTO-ARENA 1:5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</si>
  <si>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</si>
  <si>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</si>
  <si>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</si>
  <si>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</si>
  <si>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</si>
  <si>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</si>
  <si>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</si>
  <si>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</si>
  <si>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</si>
  <si>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BA003</t>
  </si>
  <si>
    <t>CIMBRA COMUN</t>
  </si>
  <si>
    <t>ANALISIS DE PRECIOS UNITARIOS</t>
  </si>
  <si>
    <t>&lt;Suma de 3/3 = 0.99</t>
  </si>
  <si>
    <t>Archivo/Opciones/Avanzadas/Al Calcular Este Libro/Establecer Precisión de Pantalla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</si>
  <si>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</si>
  <si>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</si>
  <si>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</si>
  <si>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</si>
  <si>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</si>
  <si>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</si>
  <si>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</si>
  <si>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</si>
  <si>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</si>
  <si>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</si>
  <si>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</si>
  <si>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</si>
  <si>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</si>
  <si>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</si>
  <si>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</si>
  <si>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</si>
  <si>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</si>
  <si>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</si>
  <si>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</si>
  <si>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</si>
  <si>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</si>
  <si>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</si>
  <si>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</si>
  <si>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</si>
  <si>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</si>
  <si>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</si>
  <si>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</si>
  <si>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</si>
  <si>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</si>
  <si>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MAD</t>
  </si>
  <si>
    <t>CEM</t>
  </si>
  <si>
    <t>ARENA</t>
  </si>
  <si>
    <t>G3/4</t>
  </si>
  <si>
    <t>ALAM</t>
  </si>
  <si>
    <t>8 peones / 8m3/día</t>
  </si>
  <si>
    <t>8 horas / 8m3/día</t>
  </si>
  <si>
    <t>CONCRETO F'c= 150 Kg/cm2 TMA 3/4" HECHO EN OBRA</t>
  </si>
  <si>
    <t>BA004</t>
  </si>
  <si>
    <t>DESM</t>
  </si>
  <si>
    <t>m</t>
  </si>
  <si>
    <t>PU008</t>
  </si>
  <si>
    <t>SALIDA ELÉCTRICA PARA CONTACTO A BASE DE POLIDUCTO DE 13MM, CON UN DESAROLLO DE 1M, CON CABLE CAL. 12 Y 14 DESNUDO, CON CHALUPA, INCLUYE</t>
  </si>
  <si>
    <t xml:space="preserve"> CONTACTO Y PLACA</t>
  </si>
  <si>
    <t>Sal.</t>
  </si>
  <si>
    <t>CAB12</t>
  </si>
  <si>
    <t>CAB14</t>
  </si>
  <si>
    <t>Pza</t>
  </si>
  <si>
    <t>TAQ</t>
  </si>
  <si>
    <t>TAQUETE DE PLÁSTICO DE 1/4</t>
  </si>
  <si>
    <t>PIJA</t>
  </si>
  <si>
    <t>CONTACTO</t>
  </si>
  <si>
    <t>POLI</t>
  </si>
  <si>
    <t>CHAL</t>
  </si>
  <si>
    <t>CINTA</t>
  </si>
  <si>
    <t>CINTA DE AISLAR</t>
  </si>
  <si>
    <t>CHALUPA POLIFLEX</t>
  </si>
  <si>
    <t>POLIDUCTO POLIFLEX 1/2</t>
  </si>
  <si>
    <t>CONTACTO DUPLEX CON PLACA</t>
  </si>
  <si>
    <t xml:space="preserve">CABLE CALIBRE 12 </t>
  </si>
  <si>
    <t xml:space="preserve">CABLE CALIBRE 14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</si>
</sst>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164" fontId="0" fillId="0" borderId="0" xfId="0" applyNumberForma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1:H191"/>
  <sheetViews>
    <sheetView tabSelected="1" workbookViewId="0">
      <pane xSplit="8" ySplit="5" topLeftCell="I155" activePane="bottomRight" state="frozen"/>
      <selection activeCell="B13" sqref="B13"/>
      <selection pane="topRight" activeCell="B13" sqref="B13"/>
      <selection pane="bottomLeft" activeCell="B13" sqref="B13"/>
      <selection pane="bottomRight" activeCell="H192" sqref="H192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16384" width="11.5546875" style="1"/>
  </cols>
  <sheetData>
    <row r="1" spans="1:8" x14ac:dyDescent="0.3">
      <c r="B1" s="1" t="s">
        <v>103</v>
      </c>
    </row>
    <row r="2" spans="1:8" x14ac:dyDescent="0.3">
      <c r="E2" s="8" t="s">
        <v>58</v>
      </c>
    </row>
    <row r="5" spans="1:8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14</v>
      </c>
      <c r="H5" s="6" t="s">
        <v>15</v>
      </c>
    </row>
    <row r="6" spans="1:8" s="9" customFormat="1" ht="54" customHeight="1" x14ac:dyDescent="0.3">
      <c r="B6" s="38"/>
      <c r="C6" s="38"/>
      <c r="D6" s="38"/>
      <c r="E6" s="36"/>
      <c r="H6" s="13"/>
    </row>
    <row r="8" spans="1:8" x14ac:dyDescent="0.3">
      <c r="D8" s="4"/>
      <c r="E8" s="11"/>
      <c r="F8" s="4"/>
      <c r="H8" s="4"/>
    </row>
    <row r="9" spans="1:8" x14ac:dyDescent="0.3">
      <c r="D9" s="4"/>
      <c r="E9" s="11"/>
      <c r="F9" s="4"/>
      <c r="H9" s="4"/>
    </row>
    <row r="10" spans="1:8" x14ac:dyDescent="0.3">
      <c r="D10" s="4"/>
      <c r="E10" s="11"/>
      <c r="F10" s="4"/>
      <c r="H10" s="4"/>
    </row>
    <row r="11" spans="1:8" x14ac:dyDescent="0.3">
      <c r="D11" s="4"/>
    </row>
    <row r="12" spans="1:8" x14ac:dyDescent="0.3">
      <c r="D12" s="4"/>
      <c r="E12" s="11"/>
      <c r="F12" s="4"/>
      <c r="H12" s="4"/>
    </row>
    <row r="13" spans="1:8" x14ac:dyDescent="0.3">
      <c r="D13" s="4"/>
      <c r="E13" s="11"/>
      <c r="F13" s="4"/>
      <c r="H13" s="4"/>
    </row>
    <row r="14" spans="1:8" x14ac:dyDescent="0.3">
      <c r="D14" s="4"/>
      <c r="E14" s="11"/>
      <c r="F14" s="4"/>
      <c r="H14" s="4"/>
    </row>
    <row r="15" spans="1:8" x14ac:dyDescent="0.3">
      <c r="C15" s="14"/>
      <c r="D15" s="15"/>
      <c r="E15" s="16"/>
      <c r="F15" s="17"/>
      <c r="G15" s="15"/>
      <c r="H15" s="15"/>
    </row>
    <row r="16" spans="1:8" x14ac:dyDescent="0.3">
      <c r="C16" s="14"/>
      <c r="D16" s="15"/>
      <c r="E16" s="16"/>
      <c r="F16" s="15"/>
      <c r="G16" s="15"/>
      <c r="H16" s="15"/>
    </row>
    <row r="17" spans="3:8" x14ac:dyDescent="0.3">
      <c r="C17" s="14"/>
      <c r="D17" s="15"/>
      <c r="E17" s="16"/>
      <c r="F17" s="15"/>
      <c r="G17" s="15"/>
      <c r="H17" s="15"/>
    </row>
    <row r="18" spans="3:8" x14ac:dyDescent="0.3">
      <c r="C18" s="14"/>
      <c r="D18" s="15"/>
      <c r="E18" s="16"/>
      <c r="F18" s="15"/>
      <c r="G18" s="15"/>
      <c r="H18" s="15"/>
    </row>
    <row r="19" spans="3:8" x14ac:dyDescent="0.3">
      <c r="C19" s="14"/>
      <c r="D19" s="15"/>
      <c r="E19" s="16"/>
      <c r="F19" s="15"/>
      <c r="G19" s="15"/>
      <c r="H19" s="15"/>
    </row>
    <row r="21" spans="3:8" x14ac:dyDescent="0.3">
      <c r="C21" s="18"/>
      <c r="D21" s="18"/>
      <c r="E21" s="19"/>
      <c r="F21" s="20"/>
      <c r="G21" s="20"/>
      <c r="H21" s="20"/>
    </row>
    <row r="22" spans="3:8" x14ac:dyDescent="0.3">
      <c r="C22" s="18"/>
      <c r="D22" s="18"/>
      <c r="E22" s="19"/>
      <c r="F22" s="21"/>
      <c r="G22" s="22"/>
      <c r="H22" s="18"/>
    </row>
    <row r="23" spans="3:8" x14ac:dyDescent="0.3">
      <c r="C23" s="18"/>
      <c r="D23" s="18"/>
      <c r="E23" s="19"/>
      <c r="F23" s="18"/>
      <c r="G23" s="22"/>
      <c r="H23" s="18"/>
    </row>
    <row r="24" spans="3:8" x14ac:dyDescent="0.3">
      <c r="C24" s="18"/>
      <c r="D24" s="18"/>
      <c r="E24" s="19"/>
      <c r="F24" s="18"/>
      <c r="G24" s="22"/>
      <c r="H24" s="18"/>
    </row>
    <row r="25" spans="3:8" x14ac:dyDescent="0.3">
      <c r="C25" s="18"/>
      <c r="D25" s="18"/>
      <c r="E25" s="19"/>
      <c r="F25" s="18"/>
      <c r="G25" s="22"/>
      <c r="H25" s="18"/>
    </row>
    <row r="26" spans="3:8" x14ac:dyDescent="0.3">
      <c r="C26" s="18"/>
      <c r="D26" s="18"/>
      <c r="E26" s="19"/>
      <c r="F26" s="18"/>
      <c r="G26" s="22"/>
      <c r="H26" s="18"/>
    </row>
    <row r="27" spans="3:8" s="5" customFormat="1" x14ac:dyDescent="0.3">
      <c r="C27" s="23"/>
      <c r="D27" s="23"/>
      <c r="E27" s="24"/>
      <c r="F27" s="23"/>
      <c r="G27" s="25"/>
      <c r="H27" s="23"/>
    </row>
    <row r="29" spans="3:8" x14ac:dyDescent="0.3">
      <c r="D29" s="4"/>
      <c r="E29" s="11"/>
      <c r="F29" s="4"/>
      <c r="H29" s="4"/>
    </row>
    <row r="30" spans="3:8" x14ac:dyDescent="0.3">
      <c r="D30" s="4"/>
      <c r="E30" s="11"/>
      <c r="F30" s="4"/>
      <c r="H30" s="4"/>
    </row>
    <row r="31" spans="3:8" x14ac:dyDescent="0.3">
      <c r="D31" s="4"/>
      <c r="E31" s="11"/>
      <c r="F31" s="4"/>
      <c r="H31" s="4"/>
    </row>
    <row r="32" spans="3:8" x14ac:dyDescent="0.3">
      <c r="D32" s="4"/>
      <c r="E32" s="11"/>
      <c r="F32" s="4"/>
      <c r="H32" s="4"/>
    </row>
    <row r="36" spans="3:8" x14ac:dyDescent="0.3">
      <c r="D36" s="4"/>
    </row>
    <row r="37" spans="3:8" x14ac:dyDescent="0.3">
      <c r="D37" s="4"/>
      <c r="E37" s="11"/>
      <c r="F37" s="4"/>
      <c r="H37" s="4"/>
    </row>
    <row r="38" spans="3:8" x14ac:dyDescent="0.3">
      <c r="D38" s="4"/>
      <c r="E38" s="11"/>
      <c r="F38" s="4"/>
      <c r="H38" s="4"/>
    </row>
    <row r="39" spans="3:8" x14ac:dyDescent="0.3">
      <c r="C39" s="14"/>
      <c r="D39" s="15"/>
      <c r="E39" s="16"/>
      <c r="F39" s="17"/>
      <c r="G39" s="15"/>
      <c r="H39" s="15"/>
    </row>
    <row r="40" spans="3:8" x14ac:dyDescent="0.3">
      <c r="C40" s="14"/>
      <c r="D40" s="15"/>
      <c r="E40" s="16"/>
      <c r="F40" s="15"/>
      <c r="G40" s="15"/>
      <c r="H40" s="15"/>
    </row>
    <row r="41" spans="3:8" x14ac:dyDescent="0.3">
      <c r="C41" s="14"/>
      <c r="D41" s="15"/>
      <c r="E41" s="16"/>
      <c r="F41" s="15"/>
      <c r="G41" s="15"/>
      <c r="H41" s="15"/>
    </row>
    <row r="42" spans="3:8" x14ac:dyDescent="0.3">
      <c r="C42" s="14"/>
      <c r="D42" s="15"/>
      <c r="E42" s="16"/>
      <c r="F42" s="15"/>
      <c r="G42" s="15"/>
      <c r="H42" s="15"/>
    </row>
    <row r="43" spans="3:8" x14ac:dyDescent="0.3">
      <c r="C43" s="14"/>
      <c r="D43" s="15"/>
      <c r="E43" s="16"/>
      <c r="F43" s="15"/>
      <c r="G43" s="15"/>
      <c r="H43" s="15"/>
    </row>
    <row r="45" spans="3:8" x14ac:dyDescent="0.3">
      <c r="C45" s="18"/>
      <c r="D45" s="18"/>
      <c r="E45" s="19"/>
      <c r="F45" s="20"/>
      <c r="G45" s="20"/>
      <c r="H45" s="20"/>
    </row>
    <row r="46" spans="3:8" x14ac:dyDescent="0.3">
      <c r="C46" s="18"/>
      <c r="D46" s="18"/>
      <c r="E46" s="19"/>
      <c r="F46" s="21"/>
      <c r="G46" s="22"/>
      <c r="H46" s="18"/>
    </row>
    <row r="47" spans="3:8" x14ac:dyDescent="0.3">
      <c r="C47" s="18"/>
      <c r="D47" s="18"/>
      <c r="E47" s="19"/>
      <c r="F47" s="18"/>
      <c r="G47" s="22"/>
      <c r="H47" s="18"/>
    </row>
    <row r="48" spans="3:8" x14ac:dyDescent="0.3">
      <c r="C48" s="18"/>
      <c r="D48" s="18"/>
      <c r="E48" s="19"/>
      <c r="F48" s="18"/>
      <c r="G48" s="22"/>
      <c r="H48" s="18"/>
    </row>
    <row r="49" spans="3:8" x14ac:dyDescent="0.3">
      <c r="C49" s="18"/>
      <c r="D49" s="18"/>
      <c r="E49" s="19"/>
      <c r="F49" s="18"/>
      <c r="G49" s="22"/>
      <c r="H49" s="18"/>
    </row>
    <row r="50" spans="3:8" x14ac:dyDescent="0.3">
      <c r="C50" s="18"/>
      <c r="D50" s="18"/>
      <c r="E50" s="19"/>
      <c r="F50" s="18"/>
      <c r="G50" s="22"/>
      <c r="H50" s="18"/>
    </row>
    <row r="51" spans="3:8" s="5" customFormat="1" x14ac:dyDescent="0.3">
      <c r="C51" s="23"/>
      <c r="D51" s="23"/>
      <c r="E51" s="24"/>
      <c r="F51" s="23"/>
      <c r="G51" s="25"/>
      <c r="H51" s="23"/>
    </row>
    <row r="55" spans="3:8" x14ac:dyDescent="0.3">
      <c r="D55" s="4"/>
    </row>
    <row r="56" spans="3:8" x14ac:dyDescent="0.3">
      <c r="D56" s="4"/>
      <c r="E56" s="11"/>
      <c r="F56" s="4"/>
      <c r="H56" s="4"/>
    </row>
    <row r="57" spans="3:8" x14ac:dyDescent="0.3">
      <c r="D57" s="4"/>
      <c r="E57" s="11"/>
      <c r="F57" s="4"/>
      <c r="H57" s="4"/>
    </row>
    <row r="58" spans="3:8" x14ac:dyDescent="0.3">
      <c r="C58" s="14"/>
      <c r="D58" s="15"/>
      <c r="E58" s="16"/>
      <c r="F58" s="17"/>
      <c r="G58" s="15"/>
      <c r="H58" s="15"/>
    </row>
    <row r="59" spans="3:8" x14ac:dyDescent="0.3">
      <c r="C59" s="14"/>
      <c r="D59" s="15"/>
      <c r="E59" s="16"/>
      <c r="F59" s="15"/>
      <c r="G59" s="15"/>
      <c r="H59" s="15"/>
    </row>
    <row r="60" spans="3:8" x14ac:dyDescent="0.3">
      <c r="C60" s="14"/>
      <c r="D60" s="15"/>
      <c r="E60" s="16"/>
      <c r="F60" s="15"/>
      <c r="G60" s="15"/>
      <c r="H60" s="15"/>
    </row>
    <row r="61" spans="3:8" x14ac:dyDescent="0.3">
      <c r="C61" s="14"/>
      <c r="D61" s="15"/>
      <c r="E61" s="16"/>
      <c r="F61" s="15"/>
      <c r="G61" s="15"/>
      <c r="H61" s="15"/>
    </row>
    <row r="62" spans="3:8" x14ac:dyDescent="0.3">
      <c r="C62" s="14"/>
      <c r="D62" s="15"/>
      <c r="E62" s="16"/>
      <c r="F62" s="15"/>
      <c r="G62" s="15"/>
      <c r="H62" s="15"/>
    </row>
    <row r="64" spans="3:8" x14ac:dyDescent="0.3">
      <c r="C64" s="18"/>
      <c r="D64" s="18"/>
      <c r="E64" s="19"/>
      <c r="F64" s="20"/>
      <c r="G64" s="20"/>
      <c r="H64" s="20"/>
    </row>
    <row r="65" spans="2:8" x14ac:dyDescent="0.3">
      <c r="C65" s="18"/>
      <c r="D65" s="18"/>
      <c r="E65" s="19"/>
      <c r="F65" s="21"/>
      <c r="G65" s="22"/>
      <c r="H65" s="18"/>
    </row>
    <row r="66" spans="2:8" x14ac:dyDescent="0.3">
      <c r="C66" s="18"/>
      <c r="D66" s="18"/>
      <c r="E66" s="19"/>
      <c r="F66" s="18"/>
      <c r="G66" s="22"/>
      <c r="H66" s="18"/>
    </row>
    <row r="67" spans="2:8" x14ac:dyDescent="0.3">
      <c r="C67" s="18"/>
      <c r="D67" s="18"/>
      <c r="E67" s="19"/>
      <c r="F67" s="18"/>
      <c r="G67" s="22"/>
      <c r="H67" s="18"/>
    </row>
    <row r="68" spans="2:8" x14ac:dyDescent="0.3">
      <c r="C68" s="18"/>
      <c r="D68" s="18"/>
      <c r="E68" s="19"/>
      <c r="F68" s="18"/>
      <c r="G68" s="22"/>
      <c r="H68" s="18"/>
    </row>
    <row r="69" spans="2:8" x14ac:dyDescent="0.3">
      <c r="C69" s="18"/>
      <c r="D69" s="18"/>
      <c r="E69" s="19"/>
      <c r="F69" s="18"/>
      <c r="G69" s="22"/>
      <c r="H69" s="18"/>
    </row>
    <row r="70" spans="2:8" s="5" customFormat="1" x14ac:dyDescent="0.3">
      <c r="C70" s="23"/>
      <c r="D70" s="23"/>
      <c r="E70" s="24"/>
      <c r="F70" s="23"/>
      <c r="G70" s="25"/>
      <c r="H70" s="23"/>
    </row>
    <row r="73" spans="2:8" s="9" customFormat="1" x14ac:dyDescent="0.3">
      <c r="B73" s="37"/>
      <c r="C73" s="37"/>
      <c r="D73" s="37"/>
      <c r="E73" s="12"/>
    </row>
    <row r="74" spans="2:8" x14ac:dyDescent="0.3">
      <c r="D74" s="4"/>
      <c r="E74" s="11"/>
      <c r="F74" s="4"/>
      <c r="H74" s="4"/>
    </row>
    <row r="75" spans="2:8" x14ac:dyDescent="0.3">
      <c r="D75" s="4"/>
      <c r="E75" s="11"/>
      <c r="F75" s="4"/>
      <c r="H75" s="4"/>
    </row>
    <row r="76" spans="2:8" x14ac:dyDescent="0.3">
      <c r="D76" s="4"/>
      <c r="E76" s="11"/>
      <c r="F76" s="4"/>
      <c r="H76" s="4"/>
    </row>
    <row r="77" spans="2:8" x14ac:dyDescent="0.3">
      <c r="D77" s="4"/>
      <c r="E77" s="11"/>
      <c r="F77" s="4"/>
      <c r="H77" s="4"/>
    </row>
    <row r="78" spans="2:8" x14ac:dyDescent="0.3">
      <c r="D78" s="4"/>
      <c r="E78" s="11"/>
      <c r="F78" s="4"/>
      <c r="H78" s="4"/>
    </row>
    <row r="80" spans="2:8" x14ac:dyDescent="0.3">
      <c r="C80" s="14"/>
      <c r="D80" s="15"/>
      <c r="E80" s="16"/>
      <c r="F80" s="17"/>
      <c r="G80" s="15"/>
      <c r="H80" s="15"/>
    </row>
    <row r="81" spans="2:8" x14ac:dyDescent="0.3">
      <c r="C81" s="14"/>
      <c r="D81" s="15"/>
      <c r="E81" s="16"/>
      <c r="F81" s="15"/>
      <c r="G81" s="15"/>
      <c r="H81" s="15"/>
    </row>
    <row r="82" spans="2:8" x14ac:dyDescent="0.3">
      <c r="C82" s="14"/>
      <c r="D82" s="15"/>
      <c r="E82" s="16"/>
      <c r="F82" s="15"/>
      <c r="G82" s="15"/>
      <c r="H82" s="15"/>
    </row>
    <row r="83" spans="2:8" x14ac:dyDescent="0.3">
      <c r="C83" s="14"/>
      <c r="D83" s="15"/>
      <c r="E83" s="16"/>
      <c r="F83" s="15"/>
      <c r="G83" s="15"/>
      <c r="H83" s="15"/>
    </row>
    <row r="84" spans="2:8" x14ac:dyDescent="0.3">
      <c r="C84" s="14"/>
      <c r="D84" s="15"/>
      <c r="E84" s="16"/>
      <c r="F84" s="15"/>
      <c r="G84" s="15"/>
      <c r="H84" s="15"/>
    </row>
    <row r="86" spans="2:8" x14ac:dyDescent="0.3">
      <c r="C86" s="18"/>
      <c r="D86" s="18"/>
      <c r="E86" s="19"/>
      <c r="F86" s="20"/>
      <c r="G86" s="20"/>
      <c r="H86" s="20"/>
    </row>
    <row r="87" spans="2:8" x14ac:dyDescent="0.3">
      <c r="C87" s="18"/>
      <c r="D87" s="18"/>
      <c r="E87" s="19"/>
      <c r="F87" s="21"/>
      <c r="G87" s="22"/>
      <c r="H87" s="18"/>
    </row>
    <row r="88" spans="2:8" x14ac:dyDescent="0.3">
      <c r="C88" s="18"/>
      <c r="D88" s="18"/>
      <c r="E88" s="19"/>
      <c r="F88" s="18"/>
      <c r="G88" s="22"/>
      <c r="H88" s="18"/>
    </row>
    <row r="89" spans="2:8" x14ac:dyDescent="0.3">
      <c r="C89" s="18"/>
      <c r="D89" s="18"/>
      <c r="E89" s="19"/>
      <c r="F89" s="18"/>
      <c r="G89" s="22"/>
      <c r="H89" s="18"/>
    </row>
    <row r="90" spans="2:8" x14ac:dyDescent="0.3">
      <c r="C90" s="18"/>
      <c r="D90" s="18"/>
      <c r="E90" s="19"/>
      <c r="F90" s="18"/>
      <c r="G90" s="22"/>
      <c r="H90" s="18"/>
    </row>
    <row r="91" spans="2:8" x14ac:dyDescent="0.3">
      <c r="C91" s="18"/>
      <c r="D91" s="18"/>
      <c r="E91" s="19"/>
      <c r="F91" s="18"/>
      <c r="G91" s="22"/>
      <c r="H91" s="18"/>
    </row>
    <row r="92" spans="2:8" s="5" customFormat="1" x14ac:dyDescent="0.3">
      <c r="C92" s="23"/>
      <c r="D92" s="23"/>
      <c r="E92" s="24"/>
      <c r="F92" s="23"/>
      <c r="G92" s="25"/>
      <c r="H92" s="23"/>
    </row>
    <row r="95" spans="2:8" s="9" customFormat="1" ht="33.6" customHeight="1" x14ac:dyDescent="0.3">
      <c r="B95" s="37"/>
      <c r="C95" s="37"/>
      <c r="D95" s="37"/>
      <c r="E95" s="12"/>
    </row>
    <row r="97" spans="3:8" x14ac:dyDescent="0.3">
      <c r="D97" s="4"/>
      <c r="E97" s="11"/>
      <c r="F97" s="4"/>
      <c r="H97" s="4"/>
    </row>
    <row r="98" spans="3:8" x14ac:dyDescent="0.3">
      <c r="D98" s="4"/>
      <c r="E98" s="11"/>
      <c r="F98" s="4"/>
      <c r="H98" s="4"/>
    </row>
    <row r="99" spans="3:8" x14ac:dyDescent="0.3">
      <c r="D99" s="4"/>
      <c r="E99" s="11"/>
      <c r="F99" s="4"/>
      <c r="H99" s="4"/>
    </row>
    <row r="100" spans="3:8" x14ac:dyDescent="0.3">
      <c r="D100" s="4"/>
      <c r="E100" s="11"/>
      <c r="F100" s="4"/>
      <c r="H100" s="4"/>
    </row>
    <row r="101" spans="3:8" x14ac:dyDescent="0.3">
      <c r="D101" s="4"/>
      <c r="E101" s="11"/>
      <c r="F101" s="4"/>
      <c r="H101" s="4"/>
    </row>
    <row r="102" spans="3:8" x14ac:dyDescent="0.3">
      <c r="D102" s="4"/>
    </row>
    <row r="103" spans="3:8" x14ac:dyDescent="0.3">
      <c r="D103" s="4"/>
      <c r="E103" s="11"/>
      <c r="F103" s="4"/>
      <c r="H103" s="4"/>
    </row>
    <row r="104" spans="3:8" x14ac:dyDescent="0.3">
      <c r="D104" s="4"/>
      <c r="E104" s="11"/>
      <c r="F104" s="4"/>
      <c r="H104" s="4"/>
    </row>
    <row r="106" spans="3:8" x14ac:dyDescent="0.3">
      <c r="C106" s="14"/>
      <c r="D106" s="15"/>
      <c r="E106" s="16"/>
      <c r="F106" s="17"/>
      <c r="G106" s="15"/>
      <c r="H106" s="15"/>
    </row>
    <row r="107" spans="3:8" x14ac:dyDescent="0.3">
      <c r="C107" s="14"/>
      <c r="D107" s="15"/>
      <c r="E107" s="16"/>
      <c r="F107" s="15"/>
      <c r="G107" s="15"/>
      <c r="H107" s="15"/>
    </row>
    <row r="108" spans="3:8" x14ac:dyDescent="0.3">
      <c r="C108" s="14"/>
      <c r="D108" s="15"/>
      <c r="E108" s="16"/>
      <c r="F108" s="15"/>
      <c r="G108" s="15"/>
      <c r="H108" s="15"/>
    </row>
    <row r="109" spans="3:8" x14ac:dyDescent="0.3">
      <c r="C109" s="14"/>
      <c r="D109" s="15"/>
      <c r="E109" s="16"/>
      <c r="F109" s="15"/>
      <c r="G109" s="15"/>
      <c r="H109" s="15"/>
    </row>
    <row r="110" spans="3:8" x14ac:dyDescent="0.3">
      <c r="C110" s="14"/>
      <c r="D110" s="15"/>
      <c r="E110" s="16"/>
      <c r="F110" s="15"/>
      <c r="G110" s="15"/>
      <c r="H110" s="15"/>
    </row>
    <row r="112" spans="3:8" x14ac:dyDescent="0.3">
      <c r="C112" s="18"/>
      <c r="D112" s="18"/>
      <c r="E112" s="19"/>
      <c r="F112" s="20"/>
      <c r="G112" s="20"/>
      <c r="H112" s="20"/>
    </row>
    <row r="113" spans="1:8" x14ac:dyDescent="0.3">
      <c r="C113" s="18"/>
      <c r="D113" s="18"/>
      <c r="E113" s="19"/>
      <c r="F113" s="21"/>
      <c r="G113" s="22"/>
      <c r="H113" s="18"/>
    </row>
    <row r="114" spans="1:8" x14ac:dyDescent="0.3">
      <c r="C114" s="18"/>
      <c r="D114" s="18"/>
      <c r="E114" s="19"/>
      <c r="F114" s="18"/>
      <c r="G114" s="22"/>
      <c r="H114" s="18"/>
    </row>
    <row r="115" spans="1:8" x14ac:dyDescent="0.3">
      <c r="C115" s="18"/>
      <c r="D115" s="18"/>
      <c r="E115" s="19"/>
      <c r="F115" s="18"/>
      <c r="G115" s="22"/>
      <c r="H115" s="18"/>
    </row>
    <row r="116" spans="1:8" x14ac:dyDescent="0.3">
      <c r="C116" s="18"/>
      <c r="D116" s="18"/>
      <c r="E116" s="19"/>
      <c r="F116" s="18"/>
      <c r="G116" s="22"/>
      <c r="H116" s="18"/>
    </row>
    <row r="117" spans="1:8" x14ac:dyDescent="0.3">
      <c r="C117" s="18"/>
      <c r="D117" s="18"/>
      <c r="E117" s="19"/>
      <c r="F117" s="18"/>
      <c r="G117" s="22"/>
      <c r="H117" s="18"/>
    </row>
    <row r="118" spans="1:8" s="5" customFormat="1" x14ac:dyDescent="0.3">
      <c r="C118" s="23"/>
      <c r="D118" s="23"/>
      <c r="E118" s="24"/>
      <c r="F118" s="23"/>
      <c r="G118" s="25"/>
      <c r="H118" s="23"/>
    </row>
    <row r="121" spans="1:8" ht="34.5" customHeight="1" x14ac:dyDescent="0.3">
      <c r="A121" s="9"/>
      <c r="B121" s="37"/>
      <c r="C121" s="37"/>
      <c r="D121" s="37"/>
      <c r="E121" s="12"/>
      <c r="F121" s="9"/>
      <c r="G121" s="9"/>
      <c r="H121" s="9"/>
    </row>
    <row r="123" spans="1:8" x14ac:dyDescent="0.3">
      <c r="D123" s="4"/>
      <c r="E123" s="11"/>
      <c r="F123" s="4"/>
      <c r="G123" s="35"/>
      <c r="H123" s="4"/>
    </row>
    <row r="124" spans="1:8" x14ac:dyDescent="0.3">
      <c r="D124" s="4"/>
      <c r="E124" s="11"/>
      <c r="F124" s="4"/>
      <c r="G124" s="35"/>
      <c r="H124" s="4"/>
    </row>
    <row r="125" spans="1:8" x14ac:dyDescent="0.3">
      <c r="D125" s="4"/>
    </row>
    <row r="126" spans="1:8" x14ac:dyDescent="0.3">
      <c r="D126" s="4"/>
      <c r="E126" s="11"/>
      <c r="F126" s="4"/>
      <c r="H126" s="4"/>
    </row>
    <row r="128" spans="1:8" x14ac:dyDescent="0.3">
      <c r="C128" s="14"/>
      <c r="D128" s="15"/>
      <c r="E128" s="16"/>
      <c r="F128" s="17"/>
      <c r="G128" s="15"/>
      <c r="H128" s="15"/>
    </row>
    <row r="129" spans="1:8" x14ac:dyDescent="0.3">
      <c r="C129" s="14"/>
      <c r="D129" s="15"/>
      <c r="E129" s="16"/>
      <c r="F129" s="15"/>
      <c r="G129" s="15"/>
      <c r="H129" s="15"/>
    </row>
    <row r="130" spans="1:8" x14ac:dyDescent="0.3">
      <c r="C130" s="14"/>
      <c r="D130" s="15"/>
      <c r="E130" s="16"/>
      <c r="F130" s="15"/>
      <c r="G130" s="15"/>
      <c r="H130" s="15"/>
    </row>
    <row r="131" spans="1:8" x14ac:dyDescent="0.3">
      <c r="C131" s="14"/>
      <c r="D131" s="15"/>
      <c r="E131" s="16"/>
      <c r="F131" s="15"/>
      <c r="G131" s="15"/>
      <c r="H131" s="15"/>
    </row>
    <row r="132" spans="1:8" x14ac:dyDescent="0.3">
      <c r="C132" s="14"/>
      <c r="D132" s="15"/>
      <c r="E132" s="16"/>
      <c r="F132" s="15"/>
      <c r="G132" s="15"/>
      <c r="H132" s="15"/>
    </row>
    <row r="134" spans="1:8" x14ac:dyDescent="0.3">
      <c r="C134" s="18"/>
      <c r="D134" s="18"/>
      <c r="E134" s="19"/>
      <c r="F134" s="20"/>
      <c r="G134" s="20"/>
      <c r="H134" s="20"/>
    </row>
    <row r="135" spans="1:8" x14ac:dyDescent="0.3">
      <c r="C135" s="18"/>
      <c r="D135" s="18"/>
      <c r="E135" s="19"/>
      <c r="F135" s="21"/>
      <c r="G135" s="22"/>
      <c r="H135" s="18"/>
    </row>
    <row r="136" spans="1:8" x14ac:dyDescent="0.3">
      <c r="C136" s="18"/>
      <c r="D136" s="18"/>
      <c r="E136" s="19"/>
      <c r="F136" s="18"/>
      <c r="G136" s="22"/>
      <c r="H136" s="18"/>
    </row>
    <row r="137" spans="1:8" x14ac:dyDescent="0.3">
      <c r="C137" s="18"/>
      <c r="D137" s="18"/>
      <c r="E137" s="19"/>
      <c r="F137" s="18"/>
      <c r="G137" s="22"/>
      <c r="H137" s="18"/>
    </row>
    <row r="138" spans="1:8" x14ac:dyDescent="0.3">
      <c r="C138" s="18"/>
      <c r="D138" s="18"/>
      <c r="E138" s="19"/>
      <c r="F138" s="18"/>
      <c r="G138" s="22"/>
      <c r="H138" s="18"/>
    </row>
    <row r="139" spans="1:8" x14ac:dyDescent="0.3">
      <c r="C139" s="18"/>
      <c r="D139" s="18"/>
      <c r="E139" s="19"/>
      <c r="F139" s="18"/>
      <c r="G139" s="22"/>
      <c r="H139" s="18"/>
    </row>
    <row r="140" spans="1:8" x14ac:dyDescent="0.3">
      <c r="A140" s="5"/>
      <c r="B140" s="5"/>
      <c r="C140" s="23"/>
      <c r="D140" s="23"/>
      <c r="E140" s="24"/>
      <c r="F140" s="23"/>
      <c r="G140" s="25"/>
      <c r="H140" s="23"/>
    </row>
    <row r="143" spans="1:8" ht="31.5" customHeight="1" x14ac:dyDescent="0.3">
      <c r="A143" s="9"/>
      <c r="B143" s="37"/>
      <c r="C143" s="37"/>
      <c r="D143" s="37"/>
      <c r="E143" s="12"/>
      <c r="F143" s="9"/>
      <c r="G143" s="9"/>
      <c r="H143" s="9"/>
    </row>
    <row r="145" spans="3:8" x14ac:dyDescent="0.3">
      <c r="D145" s="4"/>
      <c r="E145" s="11"/>
      <c r="F145" s="4"/>
      <c r="G145" s="35"/>
      <c r="H145" s="4"/>
    </row>
    <row r="146" spans="3:8" x14ac:dyDescent="0.3">
      <c r="D146" s="4"/>
      <c r="E146" s="11"/>
      <c r="F146" s="4"/>
      <c r="G146" s="35"/>
      <c r="H146" s="4"/>
    </row>
    <row r="147" spans="3:8" x14ac:dyDescent="0.3">
      <c r="D147" s="4"/>
    </row>
    <row r="148" spans="3:8" x14ac:dyDescent="0.3">
      <c r="D148" s="4"/>
      <c r="E148" s="11"/>
      <c r="F148" s="4"/>
      <c r="H148" s="4"/>
    </row>
    <row r="149" spans="3:8" x14ac:dyDescent="0.3">
      <c r="D149" s="4"/>
      <c r="E149" s="11"/>
      <c r="F149" s="4"/>
      <c r="H149" s="4"/>
    </row>
    <row r="151" spans="3:8" x14ac:dyDescent="0.3">
      <c r="C151" s="14"/>
      <c r="D151" s="15"/>
      <c r="E151" s="16"/>
      <c r="F151" s="17"/>
      <c r="G151" s="15"/>
      <c r="H151" s="15"/>
    </row>
    <row r="152" spans="3:8" x14ac:dyDescent="0.3">
      <c r="C152" s="14"/>
      <c r="D152" s="15"/>
      <c r="E152" s="16"/>
      <c r="F152" s="15"/>
      <c r="G152" s="15"/>
      <c r="H152" s="15"/>
    </row>
    <row r="153" spans="3:8" x14ac:dyDescent="0.3">
      <c r="C153" s="14"/>
      <c r="D153" s="15"/>
      <c r="E153" s="16"/>
      <c r="F153" s="15"/>
      <c r="G153" s="15"/>
      <c r="H153" s="15"/>
    </row>
    <row r="154" spans="3:8" x14ac:dyDescent="0.3">
      <c r="C154" s="14"/>
      <c r="D154" s="15"/>
      <c r="E154" s="16"/>
      <c r="F154" s="15"/>
      <c r="G154" s="15"/>
      <c r="H154" s="15"/>
    </row>
    <row r="155" spans="3:8" x14ac:dyDescent="0.3">
      <c r="C155" s="14"/>
      <c r="D155" s="15"/>
      <c r="E155" s="16"/>
      <c r="F155" s="15"/>
      <c r="G155" s="15"/>
      <c r="H155" s="15"/>
    </row>
    <row r="157" spans="3:8" x14ac:dyDescent="0.3">
      <c r="C157" s="18"/>
      <c r="D157" s="18"/>
      <c r="E157" s="19"/>
      <c r="F157" s="20"/>
      <c r="G157" s="20"/>
      <c r="H157" s="20"/>
    </row>
    <row r="158" spans="3:8" x14ac:dyDescent="0.3">
      <c r="C158" s="18"/>
      <c r="D158" s="18"/>
      <c r="E158" s="19"/>
      <c r="F158" s="21"/>
      <c r="G158" s="22"/>
      <c r="H158" s="18"/>
    </row>
    <row r="159" spans="3:8" x14ac:dyDescent="0.3">
      <c r="C159" s="18"/>
      <c r="D159" s="18"/>
      <c r="E159" s="19"/>
      <c r="F159" s="18"/>
      <c r="G159" s="22"/>
      <c r="H159" s="18"/>
    </row>
    <row r="160" spans="3:8" x14ac:dyDescent="0.3">
      <c r="C160" s="18"/>
      <c r="D160" s="18"/>
      <c r="E160" s="19"/>
      <c r="F160" s="18"/>
      <c r="G160" s="22"/>
      <c r="H160" s="18"/>
    </row>
    <row r="161" spans="1:8" x14ac:dyDescent="0.3">
      <c r="C161" s="18"/>
      <c r="D161" s="18"/>
      <c r="E161" s="19"/>
      <c r="F161" s="18"/>
      <c r="G161" s="22"/>
      <c r="H161" s="18"/>
    </row>
    <row r="162" spans="1:8" x14ac:dyDescent="0.3">
      <c r="C162" s="18"/>
      <c r="D162" s="18"/>
      <c r="E162" s="19"/>
      <c r="F162" s="18"/>
      <c r="G162" s="22"/>
      <c r="H162" s="18"/>
    </row>
    <row r="163" spans="1:8" x14ac:dyDescent="0.3">
      <c r="A163" s="5"/>
      <c r="B163" s="5"/>
      <c r="C163" s="23"/>
      <c r="D163" s="23"/>
      <c r="E163" s="24"/>
      <c r="F163" s="23"/>
      <c r="G163" s="25"/>
      <c r="H163" s="23"/>
    </row>
    <row r="165" spans="1:8" ht="57" customHeight="1" x14ac:dyDescent="0.3">
      <c r="A165" s="9" t="s">
        <v>101</v>
      </c>
      <c r="B165" s="37" t="s">
        <v>102</v>
      </c>
      <c r="C165" s="37"/>
      <c r="D165" s="37"/>
      <c r="E165" s="12" t="s">
        <v>104</v>
      </c>
      <c r="F165" s="9"/>
      <c r="G165" s="9"/>
      <c r="H165" s="9">
        <f>H191</f>
        <v>538.79999999999995</v>
      </c>
    </row>
    <row r="167" spans="1:8" x14ac:dyDescent="0.3">
      <c r="C167" s="1" t="s">
        <v>110</v>
      </c>
      <c r="D167" s="4" t="str" cm="1">
        <f t="array" ref="D167:F167">IFERROR(VLOOKUP(C167,MA!$A$6:$D$26,{2,3,4},0),IFERROR(VLOOKUP(C167,MO!$A$6:$D$26,{2,3,4},0),IFERROR(VLOOKUP(C167,MQ!$A$6:$D$26,{2,3,4},0),IFERROR(VLOOKUP(C167,BA!$A$6:$H$186,{2,5,8},0),{"No encontrado","X","X"}))))</f>
        <v>PIJA</v>
      </c>
      <c r="E167" s="11" t="str">
        <v>Pza</v>
      </c>
      <c r="F167" s="4">
        <v>0.3</v>
      </c>
      <c r="G167" s="35">
        <v>4</v>
      </c>
      <c r="H167" s="4">
        <f t="shared" ref="H167:H168" si="0">G167*F167</f>
        <v>1.2</v>
      </c>
    </row>
    <row r="168" spans="1:8" x14ac:dyDescent="0.3">
      <c r="C168" s="1" t="s">
        <v>108</v>
      </c>
      <c r="D168" s="4" t="str" cm="1">
        <f t="array" ref="D168:F168">IFERROR(VLOOKUP(C168,MA!$A$6:$D$26,{2,3,4},0),IFERROR(VLOOKUP(C168,MO!$A$6:$D$26,{2,3,4},0),IFERROR(VLOOKUP(C168,MQ!$A$6:$D$26,{2,3,4},0),IFERROR(VLOOKUP(C168,BA!$A$6:$H$186,{2,5,8},0),{"No encontrado","X","X"}))))</f>
        <v>TAQUETE DE PLÁSTICO DE 1/4</v>
      </c>
      <c r="E168" s="11" t="str">
        <v>Pza</v>
      </c>
      <c r="F168" s="4">
        <v>0.23</v>
      </c>
      <c r="G168" s="35">
        <v>2</v>
      </c>
      <c r="H168" s="4">
        <f t="shared" si="0"/>
        <v>0.46</v>
      </c>
    </row>
    <row r="169" spans="1:8" x14ac:dyDescent="0.3">
      <c r="C169" s="1" t="s">
        <v>114</v>
      </c>
      <c r="D169" s="4" t="str" cm="1">
        <f t="array" ref="D169:F169">IFERROR(VLOOKUP(C169,MA!$A$6:$D$26,{2,3,4},0),IFERROR(VLOOKUP(C169,MO!$A$6:$D$26,{2,3,4},0),IFERROR(VLOOKUP(C169,MQ!$A$6:$D$26,{2,3,4},0),IFERROR(VLOOKUP(C169,BA!$A$6:$H$186,{2,5,8},0),{"No encontrado","X","X"}))))</f>
        <v>CINTA DE AISLAR</v>
      </c>
      <c r="E169" s="11" t="str">
        <v>Pza</v>
      </c>
      <c r="F169" s="4">
        <v>22.88</v>
      </c>
      <c r="G169" s="35">
        <v>0.1</v>
      </c>
      <c r="H169" s="4">
        <f t="shared" ref="H169:H174" si="1">G169*F169</f>
        <v>2.29</v>
      </c>
    </row>
    <row r="170" spans="1:8" x14ac:dyDescent="0.3">
      <c r="C170" s="1" t="s">
        <v>105</v>
      </c>
      <c r="D170" s="4" t="str" cm="1">
        <f t="array" ref="D170:F170">IFERROR(VLOOKUP(C170,MA!$A$6:$D$26,{2,3,4},0),IFERROR(VLOOKUP(C170,MO!$A$6:$D$26,{2,3,4},0),IFERROR(VLOOKUP(C170,MQ!$A$6:$D$26,{2,3,4},0),IFERROR(VLOOKUP(C170,BA!$A$6:$H$186,{2,5,8},0),{"No encontrado","X","X"}))))</f>
        <v xml:space="preserve">CABLE CALIBRE 12 </v>
      </c>
      <c r="E170" s="11" t="str">
        <v>m</v>
      </c>
      <c r="F170" s="4">
        <v>10.95</v>
      </c>
      <c r="G170" s="35">
        <f>1.8*2</f>
        <v>3.6</v>
      </c>
      <c r="H170" s="4">
        <f t="shared" si="1"/>
        <v>39.42</v>
      </c>
    </row>
    <row r="171" spans="1:8" x14ac:dyDescent="0.3">
      <c r="C171" s="1" t="s">
        <v>106</v>
      </c>
      <c r="D171" s="4" t="str" cm="1">
        <f t="array" ref="D171:F171">IFERROR(VLOOKUP(C171,MA!$A$6:$D$26,{2,3,4},0),IFERROR(VLOOKUP(C171,MO!$A$6:$D$26,{2,3,4},0),IFERROR(VLOOKUP(C171,MQ!$A$6:$D$26,{2,3,4},0),IFERROR(VLOOKUP(C171,BA!$A$6:$H$186,{2,5,8},0),{"No encontrado","X","X"}))))</f>
        <v xml:space="preserve">CABLE CALIBRE 14 </v>
      </c>
      <c r="E171" s="11" t="str">
        <v>m</v>
      </c>
      <c r="F171" s="4">
        <v>7.79</v>
      </c>
      <c r="G171" s="35">
        <v>1.8</v>
      </c>
      <c r="H171" s="4">
        <f t="shared" si="1"/>
        <v>14.02</v>
      </c>
    </row>
    <row r="172" spans="1:8" x14ac:dyDescent="0.3">
      <c r="C172" s="1" t="s">
        <v>111</v>
      </c>
      <c r="D172" s="4" t="str" cm="1">
        <f t="array" ref="D172:F172">IFERROR(VLOOKUP(C172,MA!$A$6:$D$26,{2,3,4},0),IFERROR(VLOOKUP(C172,MO!$A$6:$D$26,{2,3,4},0),IFERROR(VLOOKUP(C172,MQ!$A$6:$D$26,{2,3,4},0),IFERROR(VLOOKUP(C172,BA!$A$6:$H$186,{2,5,8},0),{"No encontrado","X","X"}))))</f>
        <v>CONTACTO DUPLEX CON PLACA</v>
      </c>
      <c r="E172" s="11" t="str">
        <v>Pza</v>
      </c>
      <c r="F172" s="4">
        <v>81.680000000000007</v>
      </c>
      <c r="G172" s="35">
        <v>1</v>
      </c>
      <c r="H172" s="4">
        <f t="shared" si="1"/>
        <v>81.680000000000007</v>
      </c>
    </row>
    <row r="173" spans="1:8" x14ac:dyDescent="0.3">
      <c r="C173" s="1" t="s">
        <v>112</v>
      </c>
      <c r="D173" s="4" t="str" cm="1">
        <f t="array" ref="D173:F173">IFERROR(VLOOKUP(C173,MA!$A$6:$D$26,{2,3,4},0),IFERROR(VLOOKUP(C173,MO!$A$6:$D$26,{2,3,4},0),IFERROR(VLOOKUP(C173,MQ!$A$6:$D$26,{2,3,4},0),IFERROR(VLOOKUP(C173,BA!$A$6:$H$186,{2,5,8},0),{"No encontrado","X","X"}))))</f>
        <v>POLIDUCTO POLIFLEX 1/2</v>
      </c>
      <c r="E173" s="11" t="str">
        <v>m</v>
      </c>
      <c r="F173" s="4">
        <v>7.98</v>
      </c>
      <c r="G173" s="35">
        <v>1.8</v>
      </c>
      <c r="H173" s="4">
        <f t="shared" si="1"/>
        <v>14.36</v>
      </c>
    </row>
    <row r="174" spans="1:8" x14ac:dyDescent="0.3">
      <c r="C174" s="1" t="s">
        <v>113</v>
      </c>
      <c r="D174" s="4" t="str" cm="1">
        <f t="array" ref="D174:F174">IFERROR(VLOOKUP(C174,MA!$A$6:$D$26,{2,3,4},0),IFERROR(VLOOKUP(C174,MO!$A$6:$D$26,{2,3,4},0),IFERROR(VLOOKUP(C174,MQ!$A$6:$D$26,{2,3,4},0),IFERROR(VLOOKUP(C174,BA!$A$6:$H$186,{2,5,8},0),{"No encontrado","X","X"}))))</f>
        <v>CHALUPA POLIFLEX</v>
      </c>
      <c r="E174" s="11" t="str">
        <v>Pza</v>
      </c>
      <c r="F174" s="4">
        <v>16.36</v>
      </c>
      <c r="G174" s="35">
        <v>1</v>
      </c>
      <c r="H174" s="4">
        <f t="shared" si="1"/>
        <v>16.36</v>
      </c>
    </row>
    <row r="176" spans="1:8" x14ac:dyDescent="0.3">
      <c r="C176" s="1" t="s">
        <v>75</v>
      </c>
      <c r="D176" s="4" t="str" cm="1">
        <f t="array" ref="D176:F176">IFERROR(VLOOKUP(C176,MA!$A$6:$D$26,{2,3,4},0),IFERROR(VLOOKUP(C176,MO!$A$6:$D$26,{2,3,4},0),IFERROR(VLOOKUP(C176,MQ!$A$6:$D$26,{2,3,4},0),IFERROR(VLOOKUP(C176,BA!$A$6:$H$186,{2,5,8},0),{"No encontrado","X","X"}))))</f>
        <v>ELECTRICISTA OFICIAL</v>
      </c>
      <c r="E176" s="11" t="str">
        <v>JOR</v>
      </c>
      <c r="F176" s="4">
        <v>930.82</v>
      </c>
      <c r="G176" s="1">
        <f>1/5.5</f>
        <v>0.18</v>
      </c>
      <c r="H176" s="4">
        <f t="shared" ref="H176:H177" si="2">G176*F176</f>
        <v>167.55</v>
      </c>
    </row>
    <row r="177" spans="1:8" x14ac:dyDescent="0.3">
      <c r="D177" s="4"/>
      <c r="E177" s="11"/>
      <c r="F177" s="4"/>
      <c r="H177" s="4"/>
    </row>
    <row r="179" spans="1:8" x14ac:dyDescent="0.3">
      <c r="C179" s="14" t="str">
        <f>k!$A$10</f>
        <v>HE001</v>
      </c>
      <c r="D179" s="15" t="str">
        <f>k!$B$10</f>
        <v>HERRAMIENTA MENOR</v>
      </c>
      <c r="E179" s="16" t="s">
        <v>27</v>
      </c>
      <c r="F179" s="17">
        <f>SUM(H176:H177)</f>
        <v>167.55</v>
      </c>
      <c r="G179" s="15">
        <f>k!$D$10</f>
        <v>0.03</v>
      </c>
      <c r="H179" s="15">
        <f>G179*F179</f>
        <v>5.03</v>
      </c>
    </row>
    <row r="180" spans="1:8" x14ac:dyDescent="0.3">
      <c r="C180" s="14" t="str">
        <f>k!$A$11</f>
        <v>HE002</v>
      </c>
      <c r="D180" s="15" t="str">
        <f>k!$B$11</f>
        <v>MANDO INTERMEDIO</v>
      </c>
      <c r="E180" s="16" t="s">
        <v>27</v>
      </c>
      <c r="F180" s="15">
        <f>F179</f>
        <v>167.55</v>
      </c>
      <c r="G180" s="15">
        <f>k!$D$11</f>
        <v>0.1</v>
      </c>
      <c r="H180" s="15">
        <f>G180*F180</f>
        <v>16.760000000000002</v>
      </c>
    </row>
    <row r="181" spans="1:8" x14ac:dyDescent="0.3">
      <c r="C181" s="14" t="str">
        <f>k!$A$12</f>
        <v>HE003</v>
      </c>
      <c r="D181" s="15" t="str">
        <f>k!$B$12</f>
        <v>EQUIPO DE SEGURIDAD</v>
      </c>
      <c r="E181" s="16" t="s">
        <v>27</v>
      </c>
      <c r="F181" s="15">
        <f t="shared" ref="F181:F183" si="3">F180</f>
        <v>167.55</v>
      </c>
      <c r="G181" s="15">
        <f>k!$D$12</f>
        <v>0.01</v>
      </c>
      <c r="H181" s="15">
        <f>G181*F181</f>
        <v>1.68</v>
      </c>
    </row>
    <row r="182" spans="1:8" x14ac:dyDescent="0.3">
      <c r="C182" s="14" t="str">
        <f>k!$A$13</f>
        <v>HE004</v>
      </c>
      <c r="D182" s="15" t="str">
        <f>k!$B$13</f>
        <v>PRESTACIONES S.S.</v>
      </c>
      <c r="E182" s="16" t="s">
        <v>27</v>
      </c>
      <c r="F182" s="15">
        <f t="shared" si="3"/>
        <v>167.55</v>
      </c>
      <c r="G182" s="15">
        <f>k!$D$13</f>
        <v>0</v>
      </c>
      <c r="H182" s="15">
        <f>G182*F182</f>
        <v>0</v>
      </c>
    </row>
    <row r="183" spans="1:8" x14ac:dyDescent="0.3">
      <c r="C183" s="14" t="str">
        <f>k!$A$14</f>
        <v>HE005</v>
      </c>
      <c r="D183" s="15" t="str">
        <f>k!$B$14</f>
        <v>IMPUESTO SOBRE NOMINA</v>
      </c>
      <c r="E183" s="16" t="s">
        <v>27</v>
      </c>
      <c r="F183" s="15">
        <f t="shared" si="3"/>
        <v>167.55</v>
      </c>
      <c r="G183" s="15">
        <f>k!$D$14</f>
        <v>0</v>
      </c>
      <c r="H183" s="15">
        <f>G183*F183</f>
        <v>0</v>
      </c>
    </row>
    <row r="185" spans="1:8" x14ac:dyDescent="0.3">
      <c r="A185" s="5"/>
      <c r="B185" s="5"/>
      <c r="C185" s="18" t="str">
        <f>k!$A$2</f>
        <v>CD</v>
      </c>
      <c r="D185" s="18" t="str">
        <f>k!$B$2</f>
        <v>COSTO DIRECTO</v>
      </c>
      <c r="E185" s="19"/>
      <c r="F185" s="20"/>
      <c r="G185" s="20"/>
      <c r="H185" s="20"/>
    </row>
    <row r="186" spans="1:8" x14ac:dyDescent="0.3">
      <c r="C186" s="18" t="str">
        <f>k!$A$3</f>
        <v>IO</v>
      </c>
      <c r="D186" s="18" t="str">
        <f>k!$B$3</f>
        <v>INDIRECTOS OFICINA</v>
      </c>
      <c r="E186" s="19"/>
      <c r="F186" s="21">
        <f>SUM(H167:H183)</f>
        <v>360.81</v>
      </c>
      <c r="G186" s="22">
        <f>k!$D$3</f>
        <v>0.15</v>
      </c>
      <c r="H186" s="18">
        <f>G186*F186</f>
        <v>54.12</v>
      </c>
    </row>
    <row r="187" spans="1:8" x14ac:dyDescent="0.3">
      <c r="C187" s="18" t="str">
        <f>k!$A$4</f>
        <v>IC</v>
      </c>
      <c r="D187" s="18" t="str">
        <f>k!$B$4</f>
        <v>INDIRECTOS DE CAMPO</v>
      </c>
      <c r="E187" s="19"/>
      <c r="F187" s="18">
        <f>F186</f>
        <v>360.81</v>
      </c>
      <c r="G187" s="22">
        <f>k!$D$4</f>
        <v>0.2</v>
      </c>
      <c r="H187" s="18">
        <f>G187*F187</f>
        <v>72.16</v>
      </c>
    </row>
    <row r="188" spans="1:8" x14ac:dyDescent="0.3">
      <c r="C188" s="18" t="str">
        <f>k!$A$5</f>
        <v>FI</v>
      </c>
      <c r="D188" s="18" t="str">
        <f>k!$B$5</f>
        <v>FINANCIAMIENTO</v>
      </c>
      <c r="E188" s="19"/>
      <c r="F188" s="18">
        <f>F187+H186+H187</f>
        <v>487.09</v>
      </c>
      <c r="G188" s="22">
        <f>k!$D$5</f>
        <v>5.5999999999999999E-3</v>
      </c>
      <c r="H188" s="18">
        <f>G188*F188</f>
        <v>2.73</v>
      </c>
    </row>
    <row r="189" spans="1:8" x14ac:dyDescent="0.3">
      <c r="C189" s="18" t="str">
        <f>k!$A$6</f>
        <v>UT</v>
      </c>
      <c r="D189" s="18" t="str">
        <f>k!$B$6</f>
        <v>UTILIDAD</v>
      </c>
      <c r="E189" s="19"/>
      <c r="F189" s="18">
        <f>F188+H188</f>
        <v>489.82</v>
      </c>
      <c r="G189" s="22">
        <f>k!$D$6</f>
        <v>0.1</v>
      </c>
      <c r="H189" s="18">
        <f>G189*F189</f>
        <v>48.98</v>
      </c>
    </row>
    <row r="190" spans="1:8" x14ac:dyDescent="0.3">
      <c r="C190" s="18" t="str">
        <f>k!$A$7</f>
        <v>CA</v>
      </c>
      <c r="D190" s="18" t="str">
        <f>k!$B$7</f>
        <v>CARGOS ADICIONALES</v>
      </c>
      <c r="E190" s="19"/>
      <c r="F190" s="18">
        <f>(F189+H189)/(1-G190)</f>
        <v>538.79999999999995</v>
      </c>
      <c r="G190" s="22">
        <f>k!$D$7</f>
        <v>0</v>
      </c>
      <c r="H190" s="18">
        <f>G190*F190</f>
        <v>0</v>
      </c>
    </row>
    <row r="191" spans="1:8" x14ac:dyDescent="0.3">
      <c r="C191" s="23" t="str">
        <f>k!$A$8</f>
        <v>PU</v>
      </c>
      <c r="D191" s="23" t="str">
        <f>k!$B$8</f>
        <v>PRECIO UNITARIO</v>
      </c>
      <c r="E191" s="24"/>
      <c r="F191" s="23"/>
      <c r="G191" s="25"/>
      <c r="H191" s="23">
        <f>SUM(H186:H190)+F186</f>
        <v>538.79999999999995</v>
      </c>
    </row>
  </sheetData>
  <mergeCells count="6">
    <mergeCell ref="B165:D165"/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topLeftCell="A4" workbookViewId="0">
      <selection activeCell="D14" sqref="D14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4" s="2" customFormat="1" ht="28.2" customHeight="1" thickBot="1" x14ac:dyDescent="0.35">
      <c r="A5" s="30" t="s">
        <v>2</v>
      </c>
      <c r="B5" s="30" t="s">
        <v>3</v>
      </c>
      <c r="C5" s="31" t="s">
        <v>4</v>
      </c>
      <c r="D5" s="30" t="s">
        <v>5</v>
      </c>
    </row>
    <row r="6" spans="1:4" x14ac:dyDescent="0.3">
      <c r="A6" s="1" t="s">
        <v>114</v>
      </c>
      <c r="B6" s="1" t="s">
        <v>115</v>
      </c>
      <c r="C6" s="1" t="s">
        <v>107</v>
      </c>
      <c r="D6" s="1">
        <v>22.88</v>
      </c>
    </row>
    <row r="7" spans="1:4" x14ac:dyDescent="0.3">
      <c r="A7" s="1" t="s">
        <v>113</v>
      </c>
      <c r="B7" s="1" t="s">
        <v>116</v>
      </c>
      <c r="C7" s="1" t="s">
        <v>107</v>
      </c>
      <c r="D7" s="1">
        <v>16.36</v>
      </c>
    </row>
    <row r="8" spans="1:4" x14ac:dyDescent="0.3">
      <c r="A8" s="1" t="s">
        <v>112</v>
      </c>
      <c r="B8" s="1" t="s">
        <v>117</v>
      </c>
      <c r="C8" s="1" t="s">
        <v>100</v>
      </c>
      <c r="D8" s="1">
        <v>7.98</v>
      </c>
    </row>
    <row r="9" spans="1:4" x14ac:dyDescent="0.3">
      <c r="A9" s="1" t="s">
        <v>111</v>
      </c>
      <c r="B9" s="1" t="s">
        <v>118</v>
      </c>
      <c r="C9" s="1" t="s">
        <v>107</v>
      </c>
      <c r="D9" s="1">
        <v>81.680000000000007</v>
      </c>
    </row>
    <row r="10" spans="1:4" x14ac:dyDescent="0.3">
      <c r="A10" s="1" t="s">
        <v>105</v>
      </c>
      <c r="B10" s="1" t="s">
        <v>119</v>
      </c>
      <c r="C10" s="1" t="s">
        <v>100</v>
      </c>
      <c r="D10" s="1">
        <v>10.95</v>
      </c>
    </row>
    <row r="11" spans="1:4" x14ac:dyDescent="0.3">
      <c r="A11" s="1" t="s">
        <v>106</v>
      </c>
      <c r="B11" s="1" t="s">
        <v>120</v>
      </c>
      <c r="C11" s="1" t="s">
        <v>100</v>
      </c>
      <c r="D11" s="1">
        <v>7.79</v>
      </c>
    </row>
    <row r="12" spans="1:4" x14ac:dyDescent="0.3">
      <c r="A12" s="1" t="s">
        <v>108</v>
      </c>
      <c r="B12" s="1" t="s">
        <v>109</v>
      </c>
      <c r="C12" s="1" t="s">
        <v>107</v>
      </c>
      <c r="D12" s="1">
        <v>0.23</v>
      </c>
    </row>
    <row r="13" spans="1:4" x14ac:dyDescent="0.3">
      <c r="A13" s="1" t="s">
        <v>110</v>
      </c>
      <c r="B13" s="1" t="s">
        <v>110</v>
      </c>
      <c r="C13" s="1" t="s">
        <v>107</v>
      </c>
      <c r="D13" s="1">
        <v>0.3</v>
      </c>
    </row>
    <row r="26" spans="1:4" x14ac:dyDescent="0.3">
      <c r="A26" s="3" t="s">
        <v>16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E22" sqref="E22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6</v>
      </c>
      <c r="B5" s="2" t="s">
        <v>3</v>
      </c>
      <c r="C5" s="2" t="s">
        <v>4</v>
      </c>
      <c r="D5" s="2" t="s">
        <v>5</v>
      </c>
    </row>
    <row r="6" spans="1:4" x14ac:dyDescent="0.3">
      <c r="A6" s="1" t="s">
        <v>7</v>
      </c>
      <c r="B6" s="1" t="s">
        <v>61</v>
      </c>
      <c r="C6" s="1" t="s">
        <v>9</v>
      </c>
      <c r="D6" s="1">
        <v>879.73</v>
      </c>
    </row>
    <row r="7" spans="1:4" x14ac:dyDescent="0.3">
      <c r="A7" s="1" t="s">
        <v>10</v>
      </c>
      <c r="B7" s="1" t="s">
        <v>86</v>
      </c>
      <c r="C7" s="1" t="s">
        <v>9</v>
      </c>
      <c r="D7" s="1">
        <v>668.33</v>
      </c>
    </row>
    <row r="8" spans="1:4" x14ac:dyDescent="0.3">
      <c r="A8" s="1" t="s">
        <v>11</v>
      </c>
      <c r="B8" s="1" t="s">
        <v>62</v>
      </c>
      <c r="C8" s="1" t="s">
        <v>9</v>
      </c>
      <c r="D8" s="1">
        <v>930.82</v>
      </c>
    </row>
    <row r="9" spans="1:4" x14ac:dyDescent="0.3">
      <c r="A9" s="1" t="s">
        <v>12</v>
      </c>
      <c r="B9" s="1" t="s">
        <v>63</v>
      </c>
      <c r="C9" s="1" t="s">
        <v>9</v>
      </c>
      <c r="D9" s="1">
        <v>949.25</v>
      </c>
    </row>
    <row r="10" spans="1:4" x14ac:dyDescent="0.3">
      <c r="A10" s="1" t="s">
        <v>74</v>
      </c>
      <c r="B10" s="1" t="s">
        <v>64</v>
      </c>
      <c r="C10" s="1" t="s">
        <v>9</v>
      </c>
      <c r="D10" s="1">
        <v>821.23</v>
      </c>
    </row>
    <row r="11" spans="1:4" x14ac:dyDescent="0.3">
      <c r="A11" s="1" t="s">
        <v>75</v>
      </c>
      <c r="B11" s="1" t="s">
        <v>65</v>
      </c>
      <c r="C11" s="1" t="s">
        <v>9</v>
      </c>
      <c r="D11" s="1">
        <v>930.82</v>
      </c>
    </row>
    <row r="12" spans="1:4" x14ac:dyDescent="0.3">
      <c r="A12" s="1" t="s">
        <v>76</v>
      </c>
      <c r="B12" s="1" t="s">
        <v>66</v>
      </c>
      <c r="C12" s="1" t="s">
        <v>9</v>
      </c>
      <c r="D12" s="1">
        <v>670.82</v>
      </c>
    </row>
    <row r="13" spans="1:4" x14ac:dyDescent="0.3">
      <c r="A13" s="1" t="s">
        <v>77</v>
      </c>
      <c r="B13" s="1" t="s">
        <v>87</v>
      </c>
      <c r="C13" s="1" t="s">
        <v>9</v>
      </c>
      <c r="D13" s="1">
        <v>949.25</v>
      </c>
    </row>
    <row r="14" spans="1:4" x14ac:dyDescent="0.3">
      <c r="A14" s="1" t="s">
        <v>78</v>
      </c>
      <c r="B14" s="1" t="s">
        <v>67</v>
      </c>
      <c r="C14" s="1" t="s">
        <v>9</v>
      </c>
      <c r="D14" s="1">
        <v>986.37</v>
      </c>
    </row>
    <row r="15" spans="1:4" x14ac:dyDescent="0.3">
      <c r="A15" s="1" t="s">
        <v>79</v>
      </c>
      <c r="B15" s="1" t="s">
        <v>68</v>
      </c>
      <c r="C15" s="1" t="s">
        <v>9</v>
      </c>
      <c r="D15" s="1">
        <v>1066.05</v>
      </c>
    </row>
    <row r="16" spans="1:4" x14ac:dyDescent="0.3">
      <c r="A16" s="1" t="s">
        <v>80</v>
      </c>
      <c r="B16" s="1" t="s">
        <v>69</v>
      </c>
      <c r="C16" s="1" t="s">
        <v>9</v>
      </c>
      <c r="D16" s="1">
        <v>1331.37</v>
      </c>
    </row>
    <row r="17" spans="1:4" x14ac:dyDescent="0.3">
      <c r="A17" s="1" t="s">
        <v>81</v>
      </c>
      <c r="B17" s="1" t="s">
        <v>8</v>
      </c>
      <c r="C17" s="1" t="s">
        <v>9</v>
      </c>
      <c r="D17" s="1">
        <v>638.33000000000004</v>
      </c>
    </row>
    <row r="18" spans="1:4" x14ac:dyDescent="0.3">
      <c r="A18" s="1" t="s">
        <v>82</v>
      </c>
      <c r="B18" s="1" t="s">
        <v>70</v>
      </c>
      <c r="C18" s="1" t="s">
        <v>9</v>
      </c>
      <c r="D18" s="1">
        <v>879.7</v>
      </c>
    </row>
    <row r="19" spans="1:4" x14ac:dyDescent="0.3">
      <c r="A19" s="1" t="s">
        <v>83</v>
      </c>
      <c r="B19" s="1" t="s">
        <v>71</v>
      </c>
      <c r="C19" s="1" t="s">
        <v>9</v>
      </c>
      <c r="D19" s="1">
        <v>914.67</v>
      </c>
    </row>
    <row r="20" spans="1:4" x14ac:dyDescent="0.3">
      <c r="A20" s="1" t="s">
        <v>84</v>
      </c>
      <c r="B20" s="1" t="s">
        <v>72</v>
      </c>
      <c r="C20" s="1" t="s">
        <v>9</v>
      </c>
      <c r="D20" s="1">
        <v>705.48</v>
      </c>
    </row>
    <row r="21" spans="1:4" x14ac:dyDescent="0.3">
      <c r="A21" s="1" t="s">
        <v>85</v>
      </c>
      <c r="B21" s="1" t="s">
        <v>73</v>
      </c>
      <c r="C21" s="1" t="s">
        <v>9</v>
      </c>
      <c r="D21" s="1">
        <v>1018.77</v>
      </c>
    </row>
    <row r="22" spans="1:4" x14ac:dyDescent="0.3">
      <c r="A22" s="1" t="s">
        <v>88</v>
      </c>
      <c r="B22" s="1" t="s">
        <v>89</v>
      </c>
      <c r="C22" s="1" t="s">
        <v>9</v>
      </c>
      <c r="D22" s="1">
        <v>1093.26</v>
      </c>
    </row>
    <row r="26" spans="1:4" x14ac:dyDescent="0.3">
      <c r="A26" s="3" t="s">
        <v>16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50</v>
      </c>
    </row>
    <row r="5" spans="1:4" s="2" customFormat="1" ht="28.2" customHeight="1" x14ac:dyDescent="0.3">
      <c r="A5" s="2" t="s">
        <v>49</v>
      </c>
      <c r="B5" s="2" t="s">
        <v>3</v>
      </c>
      <c r="C5" s="2" t="s">
        <v>4</v>
      </c>
      <c r="D5" s="2" t="s">
        <v>5</v>
      </c>
    </row>
    <row r="6" spans="1:4" x14ac:dyDescent="0.3">
      <c r="A6" s="1" t="s">
        <v>48</v>
      </c>
      <c r="B6" s="1" t="s">
        <v>52</v>
      </c>
      <c r="C6" s="1" t="s">
        <v>51</v>
      </c>
      <c r="D6" s="1">
        <v>250</v>
      </c>
    </row>
    <row r="26" spans="1:4" x14ac:dyDescent="0.3">
      <c r="A26" s="3" t="s">
        <v>16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J186"/>
  <sheetViews>
    <sheetView workbookViewId="0">
      <pane xSplit="8" ySplit="5" topLeftCell="I42" activePane="bottomRight" state="frozen"/>
      <selection pane="topRight" activeCell="I1" sqref="I1"/>
      <selection pane="bottomLeft" activeCell="A6" sqref="A6"/>
      <selection pane="bottomRight" activeCell="J19" sqref="J19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16384" width="11.5546875" style="1"/>
  </cols>
  <sheetData>
    <row r="2" spans="1:10" x14ac:dyDescent="0.3">
      <c r="E2" s="8" t="s">
        <v>53</v>
      </c>
    </row>
    <row r="5" spans="1:10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14</v>
      </c>
      <c r="H5" s="6" t="s">
        <v>15</v>
      </c>
    </row>
    <row r="6" spans="1:10" s="9" customFormat="1" ht="47.4" customHeight="1" x14ac:dyDescent="0.3">
      <c r="A6" s="9" t="s">
        <v>45</v>
      </c>
      <c r="B6" s="9" t="s">
        <v>46</v>
      </c>
      <c r="E6" s="12" t="s">
        <v>44</v>
      </c>
      <c r="H6" s="13" t="e">
        <f>SUM(H7:H17)</f>
        <v>#VALUE!</v>
      </c>
    </row>
    <row r="7" spans="1:10" x14ac:dyDescent="0.3">
      <c r="C7" s="1" t="s">
        <v>91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No encontrado</v>
      </c>
      <c r="E7" s="11" t="str">
        <v>X</v>
      </c>
      <c r="F7" s="4" t="str">
        <v>X</v>
      </c>
      <c r="G7" s="1">
        <v>0.5</v>
      </c>
      <c r="H7" s="4" t="e">
        <f>G7*F7</f>
        <v>#VALUE!</v>
      </c>
    </row>
    <row r="8" spans="1:10" x14ac:dyDescent="0.3">
      <c r="C8" s="1" t="s">
        <v>92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No encontrado</v>
      </c>
      <c r="E8" s="11" t="str">
        <v>X</v>
      </c>
      <c r="F8" s="4" t="str">
        <v>X</v>
      </c>
      <c r="G8" s="1">
        <v>1.03</v>
      </c>
      <c r="H8" s="4" t="e">
        <f>G8*F8</f>
        <v>#VALUE!</v>
      </c>
    </row>
    <row r="9" spans="1:10" x14ac:dyDescent="0.3">
      <c r="C9" s="1" t="s">
        <v>47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No encontrado</v>
      </c>
      <c r="E9" s="11" t="str">
        <v>X</v>
      </c>
      <c r="F9" s="4" t="str">
        <v>X</v>
      </c>
      <c r="G9" s="1">
        <v>0.5</v>
      </c>
      <c r="H9" s="4" t="e">
        <f>G9*F9</f>
        <v>#VALUE!</v>
      </c>
    </row>
    <row r="10" spans="1:10" x14ac:dyDescent="0.3">
      <c r="D10" s="4"/>
      <c r="E10" s="11"/>
    </row>
    <row r="11" spans="1:10" x14ac:dyDescent="0.3">
      <c r="C11" s="1" t="s">
        <v>81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1" t="str">
        <v>JOR</v>
      </c>
      <c r="F11" s="4">
        <v>638.33000000000004</v>
      </c>
      <c r="G11" s="1">
        <f>8/8</f>
        <v>1</v>
      </c>
      <c r="H11" s="4">
        <f>G11*F11</f>
        <v>638.33000000000004</v>
      </c>
      <c r="J11" s="1" t="s">
        <v>95</v>
      </c>
    </row>
    <row r="12" spans="1:10" x14ac:dyDescent="0.3">
      <c r="D12" s="4"/>
      <c r="E12" s="11"/>
    </row>
    <row r="13" spans="1:10" x14ac:dyDescent="0.3">
      <c r="C13" s="14" t="str">
        <f>k!$A$10</f>
        <v>HE001</v>
      </c>
      <c r="D13" s="15" t="str">
        <f>k!$B$10</f>
        <v>HERRAMIENTA MENOR</v>
      </c>
      <c r="E13" s="16" t="s">
        <v>27</v>
      </c>
      <c r="F13" s="17">
        <f>SUM(H10:H11)</f>
        <v>638.33000000000004</v>
      </c>
      <c r="G13" s="15">
        <f>k!$D$10</f>
        <v>0.03</v>
      </c>
      <c r="H13" s="15">
        <f>G13*F13</f>
        <v>19.149999999999999</v>
      </c>
    </row>
    <row r="14" spans="1:10" x14ac:dyDescent="0.3">
      <c r="C14" s="14" t="str">
        <f>k!$A$11</f>
        <v>HE002</v>
      </c>
      <c r="D14" s="15" t="str">
        <f>k!$B$11</f>
        <v>MANDO INTERMEDIO</v>
      </c>
      <c r="E14" s="16" t="s">
        <v>27</v>
      </c>
      <c r="F14" s="15">
        <f>F13</f>
        <v>638.33000000000004</v>
      </c>
      <c r="G14" s="15">
        <f>k!$D$11</f>
        <v>0.1</v>
      </c>
      <c r="H14" s="15">
        <f>G14*F14</f>
        <v>63.83</v>
      </c>
    </row>
    <row r="15" spans="1:10" x14ac:dyDescent="0.3">
      <c r="C15" s="14" t="str">
        <f>k!$A$12</f>
        <v>HE003</v>
      </c>
      <c r="D15" s="15" t="str">
        <f>k!$B$12</f>
        <v>EQUIPO DE SEGURIDAD</v>
      </c>
      <c r="E15" s="16" t="s">
        <v>27</v>
      </c>
      <c r="F15" s="15">
        <f t="shared" ref="F15" si="0">F14</f>
        <v>638.33000000000004</v>
      </c>
      <c r="G15" s="15">
        <f>k!$D$12</f>
        <v>0.01</v>
      </c>
      <c r="H15" s="15">
        <f>G15*F15</f>
        <v>6.38</v>
      </c>
    </row>
    <row r="16" spans="1:10" x14ac:dyDescent="0.3">
      <c r="D16" s="4"/>
      <c r="E16" s="11"/>
      <c r="F16" s="4"/>
      <c r="H16" s="4"/>
    </row>
    <row r="17" spans="1:10" x14ac:dyDescent="0.3">
      <c r="C17" s="1" t="s">
        <v>48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1" t="str">
        <v>Hr</v>
      </c>
      <c r="F17" s="4">
        <v>250</v>
      </c>
      <c r="G17" s="1">
        <f>8/8</f>
        <v>1</v>
      </c>
      <c r="H17" s="4">
        <f>G17*F17</f>
        <v>250</v>
      </c>
      <c r="J17" s="1" t="s">
        <v>96</v>
      </c>
    </row>
    <row r="21" spans="1:10" s="9" customFormat="1" ht="47.4" customHeight="1" x14ac:dyDescent="0.3">
      <c r="A21" s="9" t="s">
        <v>54</v>
      </c>
      <c r="B21" s="9" t="s">
        <v>55</v>
      </c>
      <c r="E21" s="12" t="s">
        <v>44</v>
      </c>
      <c r="H21" s="13" t="e">
        <f>SUM(H22:H33)</f>
        <v>#VALUE!</v>
      </c>
    </row>
    <row r="22" spans="1:10" x14ac:dyDescent="0.3">
      <c r="C22" s="1" t="s">
        <v>91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No encontrado</v>
      </c>
      <c r="E22" s="11" t="str">
        <v>X</v>
      </c>
      <c r="F22" s="4" t="str">
        <v>X</v>
      </c>
      <c r="G22" s="1">
        <v>0.41</v>
      </c>
      <c r="H22" s="4" t="e">
        <f t="shared" ref="H22:H33" si="1">G22*F22</f>
        <v>#VALUE!</v>
      </c>
    </row>
    <row r="23" spans="1:10" x14ac:dyDescent="0.3">
      <c r="C23" s="1" t="s">
        <v>92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No encontrado</v>
      </c>
      <c r="E23" s="11" t="str">
        <v>X</v>
      </c>
      <c r="F23" s="4" t="str">
        <v>X</v>
      </c>
      <c r="G23" s="1">
        <v>0.54</v>
      </c>
      <c r="H23" s="4" t="e">
        <f t="shared" si="1"/>
        <v>#VALUE!</v>
      </c>
    </row>
    <row r="24" spans="1:10" x14ac:dyDescent="0.3">
      <c r="C24" s="1" t="s">
        <v>93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No encontrado</v>
      </c>
      <c r="E24" s="11" t="str">
        <v>X</v>
      </c>
      <c r="F24" s="4" t="str">
        <v>X</v>
      </c>
      <c r="G24" s="1">
        <v>0.64</v>
      </c>
      <c r="H24" s="4" t="e">
        <f t="shared" si="1"/>
        <v>#VALUE!</v>
      </c>
    </row>
    <row r="25" spans="1:10" x14ac:dyDescent="0.3">
      <c r="C25" s="1" t="s">
        <v>47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No encontrado</v>
      </c>
      <c r="E25" s="11" t="str">
        <v>X</v>
      </c>
      <c r="F25" s="4" t="str">
        <v>X</v>
      </c>
      <c r="G25" s="1">
        <v>0.5</v>
      </c>
      <c r="H25" s="4" t="e">
        <f t="shared" si="1"/>
        <v>#VALUE!</v>
      </c>
    </row>
    <row r="26" spans="1:10" x14ac:dyDescent="0.3">
      <c r="D26" s="4"/>
      <c r="E26" s="11"/>
      <c r="F26" s="4"/>
      <c r="H26" s="4"/>
    </row>
    <row r="27" spans="1:10" x14ac:dyDescent="0.3">
      <c r="C27" s="1" t="s">
        <v>81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1" t="str">
        <v>JOR</v>
      </c>
      <c r="F27" s="4">
        <v>638.33000000000004</v>
      </c>
      <c r="G27" s="1">
        <v>1</v>
      </c>
      <c r="H27" s="4">
        <f t="shared" si="1"/>
        <v>638.33000000000004</v>
      </c>
    </row>
    <row r="28" spans="1:10" x14ac:dyDescent="0.3">
      <c r="D28" s="4"/>
      <c r="E28" s="11"/>
      <c r="F28" s="4"/>
      <c r="H28" s="4"/>
    </row>
    <row r="29" spans="1:10" x14ac:dyDescent="0.3">
      <c r="C29" s="14" t="str">
        <f>k!$A$10</f>
        <v>HE001</v>
      </c>
      <c r="D29" s="15" t="str">
        <f>k!$B$10</f>
        <v>HERRAMIENTA MENOR</v>
      </c>
      <c r="E29" s="16" t="s">
        <v>27</v>
      </c>
      <c r="F29" s="17">
        <f>SUM(H26:H27)</f>
        <v>638.33000000000004</v>
      </c>
      <c r="G29" s="15">
        <f>k!$D$10</f>
        <v>0.03</v>
      </c>
      <c r="H29" s="15">
        <f>G29*F29</f>
        <v>19.149999999999999</v>
      </c>
    </row>
    <row r="30" spans="1:10" x14ac:dyDescent="0.3">
      <c r="C30" s="14" t="str">
        <f>k!$A$11</f>
        <v>HE002</v>
      </c>
      <c r="D30" s="15" t="str">
        <f>k!$B$11</f>
        <v>MANDO INTERMEDIO</v>
      </c>
      <c r="E30" s="16" t="s">
        <v>27</v>
      </c>
      <c r="F30" s="15">
        <f>F29</f>
        <v>638.33000000000004</v>
      </c>
      <c r="G30" s="15">
        <f>k!$D$11</f>
        <v>0.1</v>
      </c>
      <c r="H30" s="15">
        <f>G30*F30</f>
        <v>63.83</v>
      </c>
    </row>
    <row r="31" spans="1:10" x14ac:dyDescent="0.3">
      <c r="C31" s="14" t="str">
        <f>k!$A$12</f>
        <v>HE003</v>
      </c>
      <c r="D31" s="15" t="str">
        <f>k!$B$12</f>
        <v>EQUIPO DE SEGURIDAD</v>
      </c>
      <c r="E31" s="16" t="s">
        <v>27</v>
      </c>
      <c r="F31" s="15">
        <f t="shared" ref="F31" si="2">F30</f>
        <v>638.33000000000004</v>
      </c>
      <c r="G31" s="15">
        <f>k!$D$12</f>
        <v>0.01</v>
      </c>
      <c r="H31" s="15">
        <f>G31*F31</f>
        <v>6.38</v>
      </c>
    </row>
    <row r="32" spans="1:10" x14ac:dyDescent="0.3">
      <c r="D32" s="4"/>
      <c r="E32" s="11"/>
      <c r="F32" s="4"/>
      <c r="H32" s="4"/>
    </row>
    <row r="33" spans="1:8" x14ac:dyDescent="0.3">
      <c r="C33" s="1" t="s">
        <v>48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1" t="str">
        <v>Hr</v>
      </c>
      <c r="F33" s="4">
        <v>250</v>
      </c>
      <c r="G33" s="1">
        <v>1</v>
      </c>
      <c r="H33" s="4">
        <f t="shared" si="1"/>
        <v>250</v>
      </c>
    </row>
    <row r="34" spans="1:8" x14ac:dyDescent="0.3">
      <c r="D34" s="4"/>
      <c r="E34" s="11"/>
      <c r="F34" s="4"/>
      <c r="H34" s="4"/>
    </row>
    <row r="35" spans="1:8" x14ac:dyDescent="0.3">
      <c r="D35" s="4"/>
      <c r="E35" s="11"/>
      <c r="F35" s="4"/>
      <c r="H35" s="4"/>
    </row>
    <row r="36" spans="1:8" x14ac:dyDescent="0.3">
      <c r="D36" s="4"/>
      <c r="E36" s="11"/>
      <c r="F36" s="4"/>
      <c r="H36" s="4"/>
    </row>
    <row r="37" spans="1:8" x14ac:dyDescent="0.3">
      <c r="A37" s="9" t="s">
        <v>56</v>
      </c>
      <c r="B37" s="9" t="s">
        <v>97</v>
      </c>
      <c r="C37" s="9"/>
      <c r="D37" s="9"/>
      <c r="E37" s="12" t="s">
        <v>44</v>
      </c>
      <c r="F37" s="9"/>
      <c r="G37" s="9"/>
      <c r="H37" s="13" t="e">
        <f>SUM(H38:H49)</f>
        <v>#VALUE!</v>
      </c>
    </row>
    <row r="38" spans="1:8" x14ac:dyDescent="0.3">
      <c r="C38" s="1" t="s">
        <v>91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No encontrado</v>
      </c>
      <c r="E38" s="11" t="str">
        <v>X</v>
      </c>
      <c r="F38" s="4" t="str">
        <v>X</v>
      </c>
      <c r="G38" s="1">
        <v>0.33</v>
      </c>
      <c r="H38" s="4" t="e">
        <f t="shared" ref="H38:H41" si="3">G38*F38</f>
        <v>#VALUE!</v>
      </c>
    </row>
    <row r="39" spans="1:8" x14ac:dyDescent="0.3">
      <c r="C39" s="1" t="s">
        <v>92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No encontrado</v>
      </c>
      <c r="E39" s="11" t="str">
        <v>X</v>
      </c>
      <c r="F39" s="4" t="str">
        <v>X</v>
      </c>
      <c r="G39" s="1">
        <v>0.54</v>
      </c>
      <c r="H39" s="4" t="e">
        <f t="shared" si="3"/>
        <v>#VALUE!</v>
      </c>
    </row>
    <row r="40" spans="1:8" x14ac:dyDescent="0.3">
      <c r="C40" s="1" t="s">
        <v>93</v>
      </c>
      <c r="D40" s="4" t="str" cm="1">
        <f t="array" ref="D40:F40">IFERROR(VLOOKUP(C40,MA!$A$6:$D$26,{2,3,4},0),IFERROR(VLOOKUP(C40,MO!$A$6:$D$26,{2,3,4},0),IFERROR(VLOOKUP(C40,MQ!$A$6:$D$26,{2,3,4},0),IFERROR(VLOOKUP(C40,BA!$A$6:$H$186,{2,5,8},0),{"No encontrado","X","X"}))))</f>
        <v>No encontrado</v>
      </c>
      <c r="E40" s="11" t="str">
        <v>X</v>
      </c>
      <c r="F40" s="4" t="str">
        <v>X</v>
      </c>
      <c r="G40" s="1">
        <v>0.65</v>
      </c>
      <c r="H40" s="4" t="e">
        <f t="shared" si="3"/>
        <v>#VALUE!</v>
      </c>
    </row>
    <row r="41" spans="1:8" x14ac:dyDescent="0.3">
      <c r="C41" s="1" t="s">
        <v>47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No encontrado</v>
      </c>
      <c r="E41" s="11" t="str">
        <v>X</v>
      </c>
      <c r="F41" s="4" t="str">
        <v>X</v>
      </c>
      <c r="G41" s="1">
        <v>0.5</v>
      </c>
      <c r="H41" s="4" t="e">
        <f t="shared" si="3"/>
        <v>#VALUE!</v>
      </c>
    </row>
    <row r="42" spans="1:8" x14ac:dyDescent="0.3">
      <c r="D42" s="4"/>
      <c r="E42" s="11"/>
      <c r="F42" s="4"/>
      <c r="H42" s="4"/>
    </row>
    <row r="43" spans="1:8" x14ac:dyDescent="0.3">
      <c r="C43" s="1" t="s">
        <v>81</v>
      </c>
      <c r="D43" s="4" t="str" cm="1">
        <f t="array" ref="D43:F43">IFERROR(VLOOKUP(C43,MA!$A$6:$D$26,{2,3,4},0),IFERROR(VLOOKUP(C43,MO!$A$6:$D$26,{2,3,4},0),IFERROR(VLOOKUP(C43,MQ!$A$6:$D$26,{2,3,4},0),IFERROR(VLOOKUP(C43,BA!$A$6:$H$186,{2,5,8},0),{"No encontrado","X","X"}))))</f>
        <v>PEON</v>
      </c>
      <c r="E43" s="11" t="str">
        <v>JOR</v>
      </c>
      <c r="F43" s="4">
        <v>638.33000000000004</v>
      </c>
      <c r="G43" s="1">
        <v>1</v>
      </c>
      <c r="H43" s="4">
        <f t="shared" ref="H43" si="4">G43*F43</f>
        <v>638.33000000000004</v>
      </c>
    </row>
    <row r="44" spans="1:8" x14ac:dyDescent="0.3">
      <c r="D44" s="4"/>
      <c r="E44" s="11"/>
      <c r="F44" s="4"/>
      <c r="H44" s="4"/>
    </row>
    <row r="45" spans="1:8" x14ac:dyDescent="0.3">
      <c r="C45" s="14" t="str">
        <f>k!$A$10</f>
        <v>HE001</v>
      </c>
      <c r="D45" s="15" t="str">
        <f>k!$B$10</f>
        <v>HERRAMIENTA MENOR</v>
      </c>
      <c r="E45" s="16" t="s">
        <v>27</v>
      </c>
      <c r="F45" s="17">
        <f>SUM(H42:H43)</f>
        <v>638.33000000000004</v>
      </c>
      <c r="G45" s="15">
        <f>k!$D$10</f>
        <v>0.03</v>
      </c>
      <c r="H45" s="15">
        <f>G45*F45</f>
        <v>19.149999999999999</v>
      </c>
    </row>
    <row r="46" spans="1:8" x14ac:dyDescent="0.3">
      <c r="C46" s="14" t="str">
        <f>k!$A$11</f>
        <v>HE002</v>
      </c>
      <c r="D46" s="15" t="str">
        <f>k!$B$11</f>
        <v>MANDO INTERMEDIO</v>
      </c>
      <c r="E46" s="16" t="s">
        <v>27</v>
      </c>
      <c r="F46" s="15">
        <f>F45</f>
        <v>638.33000000000004</v>
      </c>
      <c r="G46" s="15">
        <f>k!$D$11</f>
        <v>0.1</v>
      </c>
      <c r="H46" s="15">
        <f>G46*F46</f>
        <v>63.83</v>
      </c>
    </row>
    <row r="47" spans="1:8" x14ac:dyDescent="0.3">
      <c r="C47" s="14" t="str">
        <f>k!$A$12</f>
        <v>HE003</v>
      </c>
      <c r="D47" s="15" t="str">
        <f>k!$B$12</f>
        <v>EQUIPO DE SEGURIDAD</v>
      </c>
      <c r="E47" s="16" t="s">
        <v>27</v>
      </c>
      <c r="F47" s="15">
        <f t="shared" ref="F47" si="5">F46</f>
        <v>638.33000000000004</v>
      </c>
      <c r="G47" s="15">
        <f>k!$D$12</f>
        <v>0.01</v>
      </c>
      <c r="H47" s="15">
        <f>G47*F47</f>
        <v>6.38</v>
      </c>
    </row>
    <row r="48" spans="1:8" x14ac:dyDescent="0.3">
      <c r="D48" s="4"/>
      <c r="E48" s="11"/>
      <c r="F48" s="4"/>
      <c r="H48" s="4"/>
    </row>
    <row r="49" spans="1:8" x14ac:dyDescent="0.3">
      <c r="C49" s="1" t="s">
        <v>48</v>
      </c>
      <c r="D49" s="4" t="str" cm="1">
        <f t="array" ref="D49:F49">IFERROR(VLOOKUP(C49,MA!$A$6:$D$26,{2,3,4},0),IFERROR(VLOOKUP(C49,MO!$A$6:$D$26,{2,3,4},0),IFERROR(VLOOKUP(C49,MQ!$A$6:$D$26,{2,3,4},0),IFERROR(VLOOKUP(C49,BA!$A$6:$H$186,{2,5,8},0),{"No encontrado","X","X"}))))</f>
        <v>REVOLVEDORA 1 SACO</v>
      </c>
      <c r="E49" s="11" t="str">
        <v>Hr</v>
      </c>
      <c r="F49" s="4">
        <v>250</v>
      </c>
      <c r="G49" s="1">
        <v>1</v>
      </c>
      <c r="H49" s="4">
        <f t="shared" ref="H49" si="6">G49*F49</f>
        <v>250</v>
      </c>
    </row>
    <row r="50" spans="1:8" x14ac:dyDescent="0.3">
      <c r="D50" s="4"/>
      <c r="E50" s="11"/>
      <c r="F50" s="4"/>
      <c r="H50" s="4"/>
    </row>
    <row r="51" spans="1:8" x14ac:dyDescent="0.3">
      <c r="D51" s="4"/>
      <c r="E51" s="11"/>
      <c r="F51" s="4"/>
      <c r="H51" s="4"/>
    </row>
    <row r="53" spans="1:8" s="9" customFormat="1" x14ac:dyDescent="0.3">
      <c r="A53" s="9" t="s">
        <v>98</v>
      </c>
      <c r="B53" s="9" t="s">
        <v>57</v>
      </c>
      <c r="E53" s="12" t="s">
        <v>43</v>
      </c>
      <c r="H53" s="13" t="e">
        <f>SUM(H54:H64)</f>
        <v>#VALUE!</v>
      </c>
    </row>
    <row r="54" spans="1:8" x14ac:dyDescent="0.3">
      <c r="C54" s="1" t="s">
        <v>90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No encontrado</v>
      </c>
      <c r="E54" s="11" t="str">
        <v>X</v>
      </c>
      <c r="F54" s="4" t="str">
        <v>X</v>
      </c>
      <c r="G54" s="1">
        <f>(11/5)*1.25</f>
        <v>2.75</v>
      </c>
      <c r="H54" s="4" t="e">
        <f t="shared" ref="H54:H59" si="7">G54*F54</f>
        <v>#VALUE!</v>
      </c>
    </row>
    <row r="55" spans="1:8" x14ac:dyDescent="0.3">
      <c r="C55" s="1" t="s">
        <v>28</v>
      </c>
      <c r="D55" s="4" t="str" cm="1">
        <f t="array" ref="D55:F55">IFERROR(VLOOKUP(C55,MA!$A$6:$D$26,{2,3,4},0),IFERROR(VLOOKUP(C55,MO!$A$6:$D$26,{2,3,4},0),IFERROR(VLOOKUP(C55,MQ!$A$6:$D$26,{2,3,4},0),IFERROR(VLOOKUP(C55,BA!$A$6:$H$186,{2,5,8},0),{"No encontrado","X","X"}))))</f>
        <v>No encontrado</v>
      </c>
      <c r="E55" s="11" t="str">
        <v>X</v>
      </c>
      <c r="F55" s="4" t="str">
        <v>X</v>
      </c>
      <c r="G55" s="1">
        <v>0.1</v>
      </c>
      <c r="H55" s="4" t="e">
        <f t="shared" si="7"/>
        <v>#VALUE!</v>
      </c>
    </row>
    <row r="56" spans="1:8" x14ac:dyDescent="0.3">
      <c r="C56" s="1" t="s">
        <v>94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No encontrado</v>
      </c>
      <c r="E56" s="11" t="str">
        <v>X</v>
      </c>
      <c r="F56" s="4" t="str">
        <v>X</v>
      </c>
      <c r="G56" s="1">
        <v>0.5</v>
      </c>
      <c r="H56" s="4" t="e">
        <f t="shared" ref="H56" si="8">G56*F56</f>
        <v>#VALUE!</v>
      </c>
    </row>
    <row r="57" spans="1:8" x14ac:dyDescent="0.3">
      <c r="C57" s="1" t="s">
        <v>99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>No encontrado</v>
      </c>
      <c r="E57" s="11" t="str">
        <v>X</v>
      </c>
      <c r="F57" s="4" t="str">
        <v>X</v>
      </c>
      <c r="G57" s="1">
        <v>0.2</v>
      </c>
      <c r="H57" s="4" t="e">
        <f t="shared" ref="H57" si="9">G57*F57</f>
        <v>#VALUE!</v>
      </c>
    </row>
    <row r="58" spans="1:8" x14ac:dyDescent="0.3">
      <c r="D58" s="4"/>
      <c r="E58" s="11"/>
      <c r="F58" s="4"/>
      <c r="H58" s="4"/>
    </row>
    <row r="59" spans="1:8" x14ac:dyDescent="0.3">
      <c r="C59" s="1" t="s">
        <v>12</v>
      </c>
      <c r="D59" s="4" t="str" cm="1">
        <f t="array" ref="D59:F59">IFERROR(VLOOKUP(C59,MA!$A$6:$D$26,{2,3,4},0),IFERROR(VLOOKUP(C59,MO!$A$6:$D$26,{2,3,4},0),IFERROR(VLOOKUP(C59,MQ!$A$6:$D$26,{2,3,4},0),IFERROR(VLOOKUP(C59,BA!$A$6:$H$186,{2,5,8},0),{"No encontrado","X","X"}))))</f>
        <v>CARPINTERO DE OBRA NEGRA, OFICIAL</v>
      </c>
      <c r="E59" s="11" t="str">
        <v>JOR</v>
      </c>
      <c r="F59" s="4">
        <v>949.25</v>
      </c>
      <c r="G59" s="1">
        <f>1/5</f>
        <v>0.2</v>
      </c>
      <c r="H59" s="4">
        <f t="shared" si="7"/>
        <v>189.85</v>
      </c>
    </row>
    <row r="60" spans="1:8" x14ac:dyDescent="0.3">
      <c r="C60" s="1" t="s">
        <v>10</v>
      </c>
      <c r="D60" s="4" t="str" cm="1">
        <f t="array" ref="D60:F60">IFERROR(VLOOKUP(C60,MA!$A$6:$D$26,{2,3,4},0),IFERROR(VLOOKUP(C60,MO!$A$6:$D$26,{2,3,4},0),IFERROR(VLOOKUP(C60,MQ!$A$6:$D$26,{2,3,4},0),IFERROR(VLOOKUP(C60,BA!$A$6:$H$186,{2,5,8},0),{"No encontrado","X","X"}))))</f>
        <v xml:space="preserve">AYUDANTE GENERAL </v>
      </c>
      <c r="E60" s="11" t="str">
        <v>JOR</v>
      </c>
      <c r="F60" s="4">
        <v>668.33</v>
      </c>
      <c r="G60" s="1">
        <f>1/5</f>
        <v>0.2</v>
      </c>
      <c r="H60" s="4">
        <f t="shared" ref="H60" si="10">G60*F60</f>
        <v>133.66999999999999</v>
      </c>
    </row>
    <row r="61" spans="1:8" x14ac:dyDescent="0.3">
      <c r="D61" s="4"/>
      <c r="E61" s="11"/>
    </row>
    <row r="62" spans="1:8" x14ac:dyDescent="0.3">
      <c r="C62" s="14" t="str">
        <f>k!$A$10</f>
        <v>HE001</v>
      </c>
      <c r="D62" s="15" t="str">
        <f>k!$B$10</f>
        <v>HERRAMIENTA MENOR</v>
      </c>
      <c r="E62" s="16" t="s">
        <v>27</v>
      </c>
      <c r="F62" s="17">
        <f>SUM(H59:H60)</f>
        <v>323.52</v>
      </c>
      <c r="G62" s="15">
        <f>k!$D$10</f>
        <v>0.03</v>
      </c>
      <c r="H62" s="15">
        <f>G62*F62</f>
        <v>9.7100000000000009</v>
      </c>
    </row>
    <row r="63" spans="1:8" x14ac:dyDescent="0.3">
      <c r="C63" s="14" t="str">
        <f>k!$A$11</f>
        <v>HE002</v>
      </c>
      <c r="D63" s="15" t="str">
        <f>k!$B$11</f>
        <v>MANDO INTERMEDIO</v>
      </c>
      <c r="E63" s="16" t="s">
        <v>27</v>
      </c>
      <c r="F63" s="15">
        <f>F62</f>
        <v>323.52</v>
      </c>
      <c r="G63" s="15">
        <f>k!$D$11</f>
        <v>0.1</v>
      </c>
      <c r="H63" s="15">
        <f>G63*F63</f>
        <v>32.35</v>
      </c>
    </row>
    <row r="64" spans="1:8" x14ac:dyDescent="0.3">
      <c r="C64" s="14" t="str">
        <f>k!$A$12</f>
        <v>HE003</v>
      </c>
      <c r="D64" s="15" t="str">
        <f>k!$B$12</f>
        <v>EQUIPO DE SEGURIDAD</v>
      </c>
      <c r="E64" s="16" t="s">
        <v>27</v>
      </c>
      <c r="F64" s="15">
        <f t="shared" ref="F64" si="11">F63</f>
        <v>323.52</v>
      </c>
      <c r="G64" s="15">
        <f>k!$D$12</f>
        <v>0.01</v>
      </c>
      <c r="H64" s="15">
        <f>G64*F64</f>
        <v>3.24</v>
      </c>
    </row>
    <row r="186" spans="1:5" x14ac:dyDescent="0.3">
      <c r="A186" s="3" t="s">
        <v>16</v>
      </c>
      <c r="B186" s="3"/>
      <c r="C186" s="3"/>
      <c r="D186" s="3"/>
      <c r="E186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I13" sqref="I13"/>
    </sheetView>
  </sheetViews>
  <sheetFormatPr baseColWidth="10" defaultRowHeight="14.4" x14ac:dyDescent="0.3"/>
  <sheetData>
    <row r="1" spans="1:14" x14ac:dyDescent="0.3">
      <c r="A1" t="s">
        <v>34</v>
      </c>
    </row>
    <row r="2" spans="1:14" x14ac:dyDescent="0.3">
      <c r="A2" s="26" t="s">
        <v>29</v>
      </c>
      <c r="B2" s="26" t="s">
        <v>30</v>
      </c>
      <c r="C2" s="26"/>
      <c r="D2" s="26"/>
      <c r="G2" s="32"/>
      <c r="H2" s="33">
        <f>1/3</f>
        <v>0.33</v>
      </c>
      <c r="I2" s="32"/>
      <c r="J2" s="32"/>
      <c r="K2" s="32"/>
      <c r="L2" s="32"/>
      <c r="M2" s="32"/>
      <c r="N2" s="32"/>
    </row>
    <row r="3" spans="1:14" x14ac:dyDescent="0.3">
      <c r="A3" s="26" t="s">
        <v>31</v>
      </c>
      <c r="B3" s="26" t="s">
        <v>33</v>
      </c>
      <c r="C3" s="26"/>
      <c r="D3" s="27">
        <v>0.15</v>
      </c>
      <c r="G3" s="32"/>
      <c r="H3" s="33">
        <f t="shared" ref="H3:H4" si="0">1/3</f>
        <v>0.33</v>
      </c>
      <c r="I3" s="32"/>
      <c r="J3" s="32"/>
      <c r="K3" s="32"/>
      <c r="L3" s="32"/>
      <c r="M3" s="32"/>
      <c r="N3" s="32"/>
    </row>
    <row r="4" spans="1:14" x14ac:dyDescent="0.3">
      <c r="A4" s="26" t="s">
        <v>32</v>
      </c>
      <c r="B4" s="26" t="s">
        <v>35</v>
      </c>
      <c r="C4" s="26"/>
      <c r="D4" s="27">
        <v>0.2</v>
      </c>
      <c r="G4" s="32"/>
      <c r="H4" s="34">
        <f t="shared" si="0"/>
        <v>0.33</v>
      </c>
      <c r="I4" s="32"/>
      <c r="J4" s="32"/>
      <c r="K4" s="32"/>
      <c r="L4" s="32"/>
      <c r="M4" s="32"/>
      <c r="N4" s="32"/>
    </row>
    <row r="5" spans="1:14" x14ac:dyDescent="0.3">
      <c r="A5" s="26" t="s">
        <v>36</v>
      </c>
      <c r="B5" s="26" t="s">
        <v>37</v>
      </c>
      <c r="C5" s="26"/>
      <c r="D5" s="27">
        <v>5.5999999999999999E-3</v>
      </c>
      <c r="G5" s="32"/>
      <c r="H5" s="32">
        <f>SUM(H2:H4)</f>
        <v>0.99</v>
      </c>
      <c r="I5" s="32" t="s">
        <v>59</v>
      </c>
      <c r="J5" s="32"/>
      <c r="K5" s="32"/>
      <c r="L5" s="32"/>
      <c r="M5" s="32"/>
      <c r="N5" s="32"/>
    </row>
    <row r="6" spans="1:14" x14ac:dyDescent="0.3">
      <c r="A6" s="26" t="s">
        <v>38</v>
      </c>
      <c r="B6" s="26" t="s">
        <v>39</v>
      </c>
      <c r="C6" s="26"/>
      <c r="D6" s="27">
        <v>0.1</v>
      </c>
      <c r="G6" s="32"/>
      <c r="H6" s="32"/>
      <c r="I6" s="32" t="s">
        <v>60</v>
      </c>
      <c r="J6" s="32"/>
      <c r="K6" s="32"/>
      <c r="L6" s="32"/>
      <c r="M6" s="32"/>
      <c r="N6" s="32"/>
    </row>
    <row r="7" spans="1:14" x14ac:dyDescent="0.3">
      <c r="A7" s="26" t="s">
        <v>40</v>
      </c>
      <c r="B7" s="26" t="s">
        <v>41</v>
      </c>
      <c r="C7" s="26"/>
      <c r="D7" s="27">
        <v>0</v>
      </c>
    </row>
    <row r="8" spans="1:14" x14ac:dyDescent="0.3">
      <c r="A8" s="26" t="s">
        <v>13</v>
      </c>
      <c r="B8" s="26" t="s">
        <v>42</v>
      </c>
      <c r="C8" s="26"/>
      <c r="D8" s="27"/>
    </row>
    <row r="10" spans="1:14" x14ac:dyDescent="0.3">
      <c r="A10" s="28" t="s">
        <v>17</v>
      </c>
      <c r="B10" s="28" t="s">
        <v>18</v>
      </c>
      <c r="C10" s="28"/>
      <c r="D10" s="29">
        <v>0.03</v>
      </c>
    </row>
    <row r="11" spans="1:14" x14ac:dyDescent="0.3">
      <c r="A11" s="28" t="s">
        <v>19</v>
      </c>
      <c r="B11" s="28" t="s">
        <v>22</v>
      </c>
      <c r="C11" s="28"/>
      <c r="D11" s="29">
        <v>0.1</v>
      </c>
    </row>
    <row r="12" spans="1:14" x14ac:dyDescent="0.3">
      <c r="A12" s="28" t="s">
        <v>20</v>
      </c>
      <c r="B12" s="28" t="s">
        <v>23</v>
      </c>
      <c r="C12" s="28"/>
      <c r="D12" s="29">
        <v>0.01</v>
      </c>
    </row>
    <row r="13" spans="1:14" x14ac:dyDescent="0.3">
      <c r="A13" s="28" t="s">
        <v>21</v>
      </c>
      <c r="B13" s="28" t="s">
        <v>24</v>
      </c>
      <c r="C13" s="28"/>
      <c r="D13" s="29">
        <v>0</v>
      </c>
    </row>
    <row r="14" spans="1:14" x14ac:dyDescent="0.3">
      <c r="A14" s="28" t="s">
        <v>25</v>
      </c>
      <c r="B14" s="28" t="s">
        <v>26</v>
      </c>
      <c r="C14" s="28"/>
      <c r="D14" s="2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pau gonzalez</cp:lastModifiedBy>
  <cp:lastPrinted>2024-08-13T20:07:58Z</cp:lastPrinted>
  <dcterms:created xsi:type="dcterms:W3CDTF">2024-08-08T20:21:30Z</dcterms:created>
  <dcterms:modified xsi:type="dcterms:W3CDTF">2024-10-11T15:56:27Z</dcterms:modified>
</cp:coreProperties>
</file>