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FER FER\costos fer\"/>
    </mc:Choice>
  </mc:AlternateContent>
  <bookViews>
    <workbookView xWindow="0" yWindow="0" windowWidth="23040" windowHeight="8496"/>
  </bookViews>
  <sheets>
    <sheet name="BA" sheetId="1" r:id="rId1"/>
  </sheets>
  <externalReferences>
    <externalReference r:id="rId2"/>
    <externalReference r:id="rId3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53" i="1" l="1"/>
  <c r="G53" i="1"/>
  <c r="H52" i="1"/>
  <c r="H10" i="1"/>
  <c r="D96" i="1"/>
  <c r="C96" i="1"/>
  <c r="G95" i="1"/>
  <c r="D95" i="1"/>
  <c r="C95" i="1"/>
  <c r="G94" i="1"/>
  <c r="D94" i="1"/>
  <c r="C94" i="1"/>
  <c r="G93" i="1"/>
  <c r="D93" i="1"/>
  <c r="C93" i="1"/>
  <c r="G92" i="1"/>
  <c r="D92" i="1"/>
  <c r="C92" i="1"/>
  <c r="G91" i="1"/>
  <c r="D91" i="1"/>
  <c r="C91" i="1"/>
  <c r="D90" i="1"/>
  <c r="C90" i="1"/>
  <c r="D68" i="1"/>
  <c r="C68" i="1"/>
  <c r="G67" i="1"/>
  <c r="D67" i="1"/>
  <c r="C67" i="1"/>
  <c r="G66" i="1"/>
  <c r="D66" i="1"/>
  <c r="C66" i="1"/>
  <c r="G65" i="1"/>
  <c r="D65" i="1"/>
  <c r="C65" i="1"/>
  <c r="G64" i="1"/>
  <c r="D64" i="1"/>
  <c r="C64" i="1"/>
  <c r="G63" i="1"/>
  <c r="D63" i="1"/>
  <c r="C63" i="1"/>
  <c r="D62" i="1"/>
  <c r="C62" i="1"/>
  <c r="D25" i="1"/>
  <c r="C25" i="1"/>
  <c r="G24" i="1"/>
  <c r="D24" i="1"/>
  <c r="C24" i="1"/>
  <c r="G23" i="1"/>
  <c r="D23" i="1"/>
  <c r="C23" i="1"/>
  <c r="G22" i="1"/>
  <c r="D22" i="1"/>
  <c r="C22" i="1"/>
  <c r="G21" i="1"/>
  <c r="D21" i="1"/>
  <c r="C21" i="1"/>
  <c r="G20" i="1"/>
  <c r="D20" i="1"/>
  <c r="C20" i="1"/>
  <c r="D19" i="1"/>
  <c r="C19" i="1"/>
  <c r="D44" i="1"/>
  <c r="C44" i="1"/>
  <c r="G43" i="1"/>
  <c r="D43" i="1"/>
  <c r="C43" i="1"/>
  <c r="G42" i="1"/>
  <c r="D42" i="1"/>
  <c r="C42" i="1"/>
  <c r="G41" i="1"/>
  <c r="D41" i="1"/>
  <c r="C41" i="1"/>
  <c r="G40" i="1"/>
  <c r="D40" i="1"/>
  <c r="C40" i="1"/>
  <c r="G39" i="1"/>
  <c r="D39" i="1"/>
  <c r="C39" i="1"/>
  <c r="D38" i="1"/>
  <c r="C38" i="1"/>
  <c r="D79" i="1" a="1"/>
  <c r="D79" i="1" s="1"/>
  <c r="H76" i="1"/>
  <c r="F79" i="1" l="1"/>
  <c r="H79" i="1" s="1"/>
  <c r="E79" i="1"/>
  <c r="D7" i="1" l="1" a="1"/>
  <c r="D7" i="1" s="1"/>
  <c r="D50" i="1" a="1"/>
  <c r="E50" i="1" s="1"/>
  <c r="C56" i="1"/>
  <c r="D56" i="1"/>
  <c r="G56" i="1"/>
  <c r="C57" i="1"/>
  <c r="D57" i="1"/>
  <c r="G57" i="1"/>
  <c r="C58" i="1"/>
  <c r="D58" i="1"/>
  <c r="G58" i="1"/>
  <c r="C59" i="1"/>
  <c r="D59" i="1"/>
  <c r="C60" i="1"/>
  <c r="D60" i="1"/>
  <c r="D73" i="1" a="1"/>
  <c r="F73" i="1" s="1"/>
  <c r="H73" i="1" s="1"/>
  <c r="D74" i="1" a="1"/>
  <c r="F74" i="1" s="1"/>
  <c r="H74" i="1" s="1"/>
  <c r="D75" i="1" a="1"/>
  <c r="D75" i="1" s="1"/>
  <c r="D77" i="1" a="1"/>
  <c r="E77" i="1" s="1"/>
  <c r="D80" i="1" a="1"/>
  <c r="F80" i="1" s="1"/>
  <c r="H80" i="1" s="1"/>
  <c r="C82" i="1"/>
  <c r="D82" i="1"/>
  <c r="G82" i="1"/>
  <c r="C83" i="1"/>
  <c r="D83" i="1"/>
  <c r="G83" i="1"/>
  <c r="C84" i="1"/>
  <c r="D84" i="1"/>
  <c r="G84" i="1"/>
  <c r="C85" i="1"/>
  <c r="D85" i="1"/>
  <c r="C86" i="1"/>
  <c r="D86" i="1"/>
  <c r="D88" i="1" a="1"/>
  <c r="D88" i="1" s="1"/>
  <c r="D30" i="1" a="1"/>
  <c r="D30" i="1" s="1"/>
  <c r="C32" i="1"/>
  <c r="D32" i="1"/>
  <c r="G32" i="1"/>
  <c r="C33" i="1"/>
  <c r="D33" i="1"/>
  <c r="G33" i="1"/>
  <c r="C34" i="1"/>
  <c r="D34" i="1"/>
  <c r="G34" i="1"/>
  <c r="C35" i="1"/>
  <c r="D35" i="1"/>
  <c r="C36" i="1"/>
  <c r="D36" i="1"/>
  <c r="D17" i="1"/>
  <c r="C17" i="1"/>
  <c r="D16" i="1"/>
  <c r="C16" i="1"/>
  <c r="G15" i="1"/>
  <c r="D15" i="1"/>
  <c r="C15" i="1"/>
  <c r="G14" i="1"/>
  <c r="D14" i="1"/>
  <c r="C14" i="1"/>
  <c r="G13" i="1"/>
  <c r="D13" i="1"/>
  <c r="C13" i="1"/>
  <c r="D8" i="1" a="1"/>
  <c r="F8" i="1" s="1"/>
  <c r="H8" i="1" s="1"/>
  <c r="F82" i="1" l="1"/>
  <c r="F83" i="1" s="1"/>
  <c r="F84" i="1" s="1"/>
  <c r="F7" i="1"/>
  <c r="H7" i="1" s="1"/>
  <c r="E7" i="1"/>
  <c r="D77" i="1"/>
  <c r="F50" i="1"/>
  <c r="H50" i="1" s="1"/>
  <c r="E73" i="1"/>
  <c r="F75" i="1"/>
  <c r="H75" i="1" s="1"/>
  <c r="D73" i="1"/>
  <c r="D50" i="1"/>
  <c r="E75" i="1"/>
  <c r="E80" i="1"/>
  <c r="D74" i="1"/>
  <c r="E74" i="1"/>
  <c r="D80" i="1"/>
  <c r="F88" i="1"/>
  <c r="H88" i="1" s="1"/>
  <c r="F77" i="1"/>
  <c r="H77" i="1" s="1"/>
  <c r="E88" i="1"/>
  <c r="E30" i="1"/>
  <c r="F30" i="1"/>
  <c r="H30" i="1" s="1"/>
  <c r="D8" i="1"/>
  <c r="E8" i="1"/>
  <c r="H82" i="1" l="1"/>
  <c r="F13" i="1"/>
  <c r="F14" i="1" s="1"/>
  <c r="F15" i="1" s="1"/>
  <c r="F16" i="1" s="1"/>
  <c r="F17" i="1" s="1"/>
  <c r="H17" i="1" s="1"/>
  <c r="F32" i="1"/>
  <c r="F33" i="1" s="1"/>
  <c r="F34" i="1" s="1"/>
  <c r="F35" i="1" s="1"/>
  <c r="F56" i="1"/>
  <c r="F57" i="1" s="1"/>
  <c r="H57" i="1" s="1"/>
  <c r="H83" i="1"/>
  <c r="H84" i="1"/>
  <c r="F85" i="1"/>
  <c r="H14" i="1" l="1"/>
  <c r="H13" i="1"/>
  <c r="H34" i="1"/>
  <c r="H32" i="1"/>
  <c r="H33" i="1"/>
  <c r="H16" i="1"/>
  <c r="H15" i="1"/>
  <c r="F58" i="1"/>
  <c r="H56" i="1"/>
  <c r="H85" i="1"/>
  <c r="F86" i="1"/>
  <c r="H86" i="1" s="1"/>
  <c r="F36" i="1"/>
  <c r="H36" i="1" s="1"/>
  <c r="H35" i="1"/>
  <c r="F20" i="1" l="1"/>
  <c r="F91" i="1"/>
  <c r="F92" i="1" s="1"/>
  <c r="F39" i="1"/>
  <c r="H72" i="1"/>
  <c r="H58" i="1"/>
  <c r="F59" i="1"/>
  <c r="H29" i="1"/>
  <c r="H91" i="1" l="1"/>
  <c r="H92" i="1"/>
  <c r="F21" i="1"/>
  <c r="H20" i="1"/>
  <c r="F40" i="1"/>
  <c r="H39" i="1"/>
  <c r="H59" i="1"/>
  <c r="F60" i="1"/>
  <c r="H60" i="1" s="1"/>
  <c r="F63" i="1" s="1"/>
  <c r="F93" i="1" l="1"/>
  <c r="F64" i="1"/>
  <c r="H21" i="1"/>
  <c r="H40" i="1"/>
  <c r="F41" i="1" s="1"/>
  <c r="H48" i="1"/>
  <c r="H93" i="1" l="1"/>
  <c r="F94" i="1" s="1"/>
  <c r="H63" i="1"/>
  <c r="H64" i="1"/>
  <c r="F22" i="1"/>
  <c r="H41" i="1"/>
  <c r="F65" i="1" l="1"/>
  <c r="H65" i="1" s="1"/>
  <c r="F66" i="1" s="1"/>
  <c r="H94" i="1"/>
  <c r="F95" i="1" s="1"/>
  <c r="H95" i="1" s="1"/>
  <c r="H96" i="1" s="1"/>
  <c r="H22" i="1"/>
  <c r="F23" i="1" s="1"/>
  <c r="F42" i="1"/>
  <c r="H66" i="1" l="1"/>
  <c r="F67" i="1" s="1"/>
  <c r="H67" i="1" s="1"/>
  <c r="H68" i="1" s="1"/>
  <c r="H23" i="1"/>
  <c r="F24" i="1" s="1"/>
  <c r="H24" i="1" s="1"/>
  <c r="H25" i="1" s="1"/>
  <c r="H42" i="1"/>
  <c r="F43" i="1" s="1"/>
  <c r="H43" i="1" s="1"/>
  <c r="H44" i="1" s="1"/>
</calcChain>
</file>

<file path=xl/sharedStrings.xml><?xml version="1.0" encoding="utf-8"?>
<sst xmlns="http://schemas.openxmlformats.org/spreadsheetml/2006/main" count="68" uniqueCount="40">
  <si>
    <t>ANALISIS DE BASICOS (AUXILIARES)</t>
  </si>
  <si>
    <t>CLAVE PU</t>
  </si>
  <si>
    <t>CONCEPTO</t>
  </si>
  <si>
    <t>CLAVE INSUMO</t>
  </si>
  <si>
    <t>DESCRIPCION</t>
  </si>
  <si>
    <t>UNIDAD</t>
  </si>
  <si>
    <t>PRECIO</t>
  </si>
  <si>
    <t>CANT</t>
  </si>
  <si>
    <t>IMPORTE</t>
  </si>
  <si>
    <t>BA001</t>
  </si>
  <si>
    <t>m3</t>
  </si>
  <si>
    <t>CEM</t>
  </si>
  <si>
    <t>ARENA</t>
  </si>
  <si>
    <t>AGUA</t>
  </si>
  <si>
    <t>MO012</t>
  </si>
  <si>
    <t>%MO</t>
  </si>
  <si>
    <t>MQ001</t>
  </si>
  <si>
    <t>BA002</t>
  </si>
  <si>
    <t>G3/4</t>
  </si>
  <si>
    <t>m2</t>
  </si>
  <si>
    <t>.</t>
  </si>
  <si>
    <t xml:space="preserve">INCERTAR FILAS NECESARIAS ARRIBA </t>
  </si>
  <si>
    <t>Despalme de 20 cm de espesor a mano en terreno tipo A, desperdiciando el material para desplante de terraplenes acarreo libre a 20 m</t>
  </si>
  <si>
    <t>MO001</t>
  </si>
  <si>
    <t xml:space="preserve">DOS PEONES </t>
  </si>
  <si>
    <t xml:space="preserve"> LIMPIA, TRAZO Y NIVELACION DEL TERRENO, INCLUYE: RETIRO DE MALEZA Y EXCEDENTE DE MATERIAL EN TERRENO, COLOCACION DE PUENTES Y REFERENCIAS, MATERIALES, MANO DE OBRA, HERRAMIENTA, CAL, HILOS. </t>
  </si>
  <si>
    <t>se avientan aprox 30 m2 de limpieza y trazo por jornada</t>
  </si>
  <si>
    <t>se avientan dos peones 25m2</t>
  </si>
  <si>
    <t>Relleno con material inerte (tepetate) en capas de 20 cm de espesor, compactado conn  compactador manual pizon incluye acarreos hasta el lugar de la obra y todo lo necesario para su correcta ejecución</t>
  </si>
  <si>
    <t xml:space="preserve">se  8 m3 de limpika </t>
  </si>
  <si>
    <t>MALLAELE</t>
  </si>
  <si>
    <t>MALLA ELECTROSOLDADA 6-6/10-10</t>
  </si>
  <si>
    <t>M2</t>
  </si>
  <si>
    <t>PISO DE 10 CM DE ESPESOR DE CONCRETO HECHO EN OBRA F'C=150KG/CM2, TMA 19 MM GRAVA COLOR GRIS TRITURADA NO ACANTERADA, ACABADO PULIDO RAYADO CON BROCHA DE PELO, MODULACION DE ACUERDO A PROYECTO, INCLUYE: EQUIPO NECESARIO PARA SU EXTENDIDO Y NIVELADO, COLADO, CIMBRADO, VIBRADO, CURADO CON MEMBRANA BASE AGUA, CALZADO, ACARREOS DENTRO DE LA OBRA, ELEVACIONES, ALTURAS DE ACUERDO A PROYECTO, LIMPIEZAS GRUESAS.</t>
  </si>
  <si>
    <t>LOTE DE TRAZO</t>
  </si>
  <si>
    <t>LOTE DE TRAZO DE NIVELACIÓN</t>
  </si>
  <si>
    <t>LOTE</t>
  </si>
  <si>
    <t>TEPETATE</t>
  </si>
  <si>
    <t>M3</t>
  </si>
  <si>
    <t>AGUA EN PIPA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</si>
</sst>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7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34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horizontal="center"/>
    </xf>
    <xf numFmtId="4" fontId="1" fillId="0" borderId="1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4" fontId="0" fillId="0" borderId="0" xfId="0" applyNumberFormat="1" applyAlignment="1">
      <alignment vertical="top"/>
    </xf>
    <xf numFmtId="4" fontId="0" fillId="0" borderId="2" xfId="0" applyNumberFormat="1" applyBorder="1"/>
    <xf numFmtId="4" fontId="5" fillId="4" borderId="0" xfId="0" applyNumberFormat="1" applyFont="1" applyFill="1"/>
    <xf numFmtId="4" fontId="1" fillId="4" borderId="0" xfId="0" applyNumberFormat="1" applyFont="1" applyFill="1" applyAlignment="1">
      <alignment horizontal="center"/>
    </xf>
    <xf numFmtId="10" fontId="5" fillId="4" borderId="0" xfId="1" applyNumberFormat="1" applyFont="1" applyFill="1"/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vertical="top" wrapText="1"/>
    </xf>
    <xf numFmtId="4" fontId="0" fillId="0" borderId="3" xfId="0" applyNumberFormat="1" applyBorder="1" applyAlignment="1">
      <alignment horizontal="center" vertical="top"/>
    </xf>
    <xf numFmtId="4" fontId="2" fillId="0" borderId="3" xfId="0" applyNumberFormat="1" applyFont="1" applyBorder="1" applyAlignment="1">
      <alignment vertical="top"/>
    </xf>
    <xf numFmtId="4" fontId="0" fillId="0" borderId="3" xfId="0" applyNumberFormat="1" applyBorder="1"/>
    <xf numFmtId="4" fontId="3" fillId="0" borderId="3" xfId="0" applyNumberFormat="1" applyFont="1" applyBorder="1"/>
    <xf numFmtId="4" fontId="3" fillId="0" borderId="3" xfId="0" applyNumberFormat="1" applyFont="1" applyBorder="1" applyAlignment="1">
      <alignment horizontal="center"/>
    </xf>
    <xf numFmtId="4" fontId="0" fillId="2" borderId="3" xfId="0" applyNumberFormat="1" applyFill="1" applyBorder="1"/>
    <xf numFmtId="4" fontId="3" fillId="2" borderId="3" xfId="0" applyNumberFormat="1" applyFont="1" applyFill="1" applyBorder="1"/>
    <xf numFmtId="4" fontId="3" fillId="2" borderId="3" xfId="0" applyNumberFormat="1" applyFont="1" applyFill="1" applyBorder="1" applyAlignment="1">
      <alignment horizontal="center"/>
    </xf>
    <xf numFmtId="4" fontId="2" fillId="2" borderId="3" xfId="0" applyNumberFormat="1" applyFont="1" applyFill="1" applyBorder="1"/>
    <xf numFmtId="4" fontId="3" fillId="3" borderId="3" xfId="0" applyNumberFormat="1" applyFont="1" applyFill="1" applyBorder="1"/>
    <xf numFmtId="4" fontId="0" fillId="3" borderId="3" xfId="0" applyNumberFormat="1" applyFill="1" applyBorder="1" applyAlignment="1">
      <alignment horizontal="center"/>
    </xf>
    <xf numFmtId="4" fontId="0" fillId="3" borderId="3" xfId="0" applyNumberFormat="1" applyFill="1" applyBorder="1"/>
    <xf numFmtId="4" fontId="2" fillId="3" borderId="3" xfId="0" applyNumberFormat="1" applyFont="1" applyFill="1" applyBorder="1"/>
    <xf numFmtId="10" fontId="3" fillId="3" borderId="3" xfId="1" applyNumberFormat="1" applyFont="1" applyFill="1" applyBorder="1"/>
    <xf numFmtId="4" fontId="5" fillId="3" borderId="3" xfId="0" applyNumberFormat="1" applyFont="1" applyFill="1" applyBorder="1"/>
    <xf numFmtId="4" fontId="1" fillId="3" borderId="3" xfId="0" applyNumberFormat="1" applyFont="1" applyFill="1" applyBorder="1" applyAlignment="1">
      <alignment horizontal="center"/>
    </xf>
    <xf numFmtId="10" fontId="5" fillId="3" borderId="3" xfId="1" applyNumberFormat="1" applyFont="1" applyFill="1" applyBorder="1"/>
    <xf numFmtId="4" fontId="1" fillId="0" borderId="2" xfId="0" applyNumberFormat="1" applyFont="1" applyBorder="1" applyAlignment="1">
      <alignment vertical="center"/>
    </xf>
    <xf numFmtId="4" fontId="1" fillId="0" borderId="2" xfId="0" applyNumberFormat="1" applyFont="1" applyBorder="1" applyAlignment="1">
      <alignment horizontal="center" vertical="center"/>
    </xf>
    <xf numFmtId="4" fontId="5" fillId="4" borderId="0" xfId="0" applyNumberFormat="1" applyFont="1" applyFill="1" applyBorder="1"/>
    <xf numFmtId="4" fontId="1" fillId="4" borderId="0" xfId="0" applyNumberFormat="1" applyFont="1" applyFill="1" applyBorder="1" applyAlignment="1">
      <alignment horizontal="center"/>
    </xf>
    <xf numFmtId="10" fontId="5" fillId="4" borderId="0" xfId="1" applyNumberFormat="1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109513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94460" cy="66069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ERNANDAJANETZULOAGABASIC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Presupuesto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-PRE"/>
      <sheetName val="PRE"/>
      <sheetName val="PU"/>
      <sheetName val="MA"/>
      <sheetName val="MO"/>
      <sheetName val="MQ"/>
      <sheetName val="BA"/>
      <sheetName val="k"/>
    </sheetNames>
    <sheetDataSet>
      <sheetData sheetId="0"/>
      <sheetData sheetId="1"/>
      <sheetData sheetId="2"/>
      <sheetData sheetId="3">
        <row r="6">
          <cell r="A6" t="str">
            <v>CAL</v>
          </cell>
          <cell r="B6" t="str">
            <v>CAL</v>
          </cell>
          <cell r="C6" t="str">
            <v>Kg</v>
          </cell>
          <cell r="D6">
            <v>2</v>
          </cell>
        </row>
        <row r="7">
          <cell r="A7" t="str">
            <v>MAD</v>
          </cell>
          <cell r="B7" t="str">
            <v>MADERA DE PINO DE TERCERA</v>
          </cell>
          <cell r="C7" t="str">
            <v>Pt</v>
          </cell>
          <cell r="D7">
            <v>10</v>
          </cell>
        </row>
        <row r="8">
          <cell r="A8" t="str">
            <v>CLAVO</v>
          </cell>
          <cell r="B8" t="str">
            <v>CLAVO</v>
          </cell>
          <cell r="C8" t="str">
            <v>Kg</v>
          </cell>
          <cell r="D8">
            <v>36</v>
          </cell>
        </row>
        <row r="9">
          <cell r="A9" t="str">
            <v>PBRAZA</v>
          </cell>
          <cell r="B9" t="str">
            <v>PIEDRA BRAZA L.A.B. EN OBRA</v>
          </cell>
          <cell r="C9" t="str">
            <v>m3</v>
          </cell>
          <cell r="D9">
            <v>450</v>
          </cell>
        </row>
        <row r="10">
          <cell r="A10" t="str">
            <v>CEM</v>
          </cell>
          <cell r="B10" t="str">
            <v>CEMENTO GRIS EN SACO</v>
          </cell>
          <cell r="C10" t="str">
            <v>Ton</v>
          </cell>
          <cell r="D10">
            <v>2500</v>
          </cell>
        </row>
        <row r="11">
          <cell r="A11" t="str">
            <v>ARENA</v>
          </cell>
          <cell r="B11" t="str">
            <v>ARENA DE RIO L.A.B. EN OBRA</v>
          </cell>
          <cell r="C11" t="str">
            <v>m3</v>
          </cell>
          <cell r="D11">
            <v>500</v>
          </cell>
        </row>
        <row r="12">
          <cell r="A12" t="str">
            <v>AGUA</v>
          </cell>
          <cell r="B12" t="str">
            <v>AGUA EN PIPA</v>
          </cell>
          <cell r="C12" t="str">
            <v>m3</v>
          </cell>
          <cell r="D12">
            <v>20</v>
          </cell>
        </row>
        <row r="13">
          <cell r="A13" t="str">
            <v>G3/4</v>
          </cell>
          <cell r="B13" t="str">
            <v>GRAVA DE 3/4</v>
          </cell>
          <cell r="C13" t="str">
            <v>m3</v>
          </cell>
          <cell r="D13">
            <v>600</v>
          </cell>
        </row>
        <row r="14">
          <cell r="A14" t="str">
            <v>VAR</v>
          </cell>
          <cell r="B14" t="str">
            <v>VARILLA CORRUGADA</v>
          </cell>
          <cell r="C14" t="str">
            <v>Kg</v>
          </cell>
          <cell r="D14">
            <v>18</v>
          </cell>
        </row>
        <row r="15">
          <cell r="A15" t="str">
            <v>ALAM</v>
          </cell>
          <cell r="B15" t="str">
            <v>ALAMBRE RECOCIDO</v>
          </cell>
          <cell r="C15" t="str">
            <v>Kg</v>
          </cell>
          <cell r="D15">
            <v>22</v>
          </cell>
        </row>
        <row r="16">
          <cell r="A16" t="str">
            <v>CURA</v>
          </cell>
          <cell r="B16" t="str">
            <v>CURACRETO</v>
          </cell>
          <cell r="C16" t="str">
            <v>Lt</v>
          </cell>
          <cell r="D16">
            <v>45</v>
          </cell>
        </row>
        <row r="17">
          <cell r="A17" t="str">
            <v>DESMOL</v>
          </cell>
          <cell r="B17" t="str">
            <v>DESMOLDANTE</v>
          </cell>
          <cell r="C17" t="str">
            <v>LT</v>
          </cell>
          <cell r="D17">
            <v>97.73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4">
        <row r="6">
          <cell r="A6" t="str">
            <v>MO001</v>
          </cell>
          <cell r="B6" t="str">
            <v>ALBAÑIL, OFICIAL</v>
          </cell>
          <cell r="C6" t="str">
            <v>JOR</v>
          </cell>
          <cell r="D6">
            <v>816.79</v>
          </cell>
        </row>
        <row r="7">
          <cell r="A7" t="str">
            <v>MO002</v>
          </cell>
          <cell r="B7" t="str">
            <v xml:space="preserve">AYUDANTE GENERAL </v>
          </cell>
          <cell r="C7" t="str">
            <v>JOR</v>
          </cell>
          <cell r="D7">
            <v>620.70000000000005</v>
          </cell>
        </row>
        <row r="8">
          <cell r="A8" t="str">
            <v>MO003</v>
          </cell>
          <cell r="B8" t="str">
            <v>AZULEJERO, OFICIAL</v>
          </cell>
          <cell r="C8" t="str">
            <v>JOR</v>
          </cell>
          <cell r="D8">
            <v>864.16</v>
          </cell>
        </row>
        <row r="9">
          <cell r="A9" t="str">
            <v>MO004</v>
          </cell>
          <cell r="B9" t="str">
            <v>CARPINTERO DE OBRA NEGRA, OFICIAL</v>
          </cell>
          <cell r="C9" t="str">
            <v>JOR</v>
          </cell>
          <cell r="D9">
            <v>881.24</v>
          </cell>
        </row>
        <row r="10">
          <cell r="A10" t="str">
            <v>MO005</v>
          </cell>
          <cell r="B10" t="str">
            <v>CHOFER DE CAMION</v>
          </cell>
          <cell r="C10" t="str">
            <v>JOR</v>
          </cell>
          <cell r="D10">
            <v>762.57</v>
          </cell>
        </row>
        <row r="11">
          <cell r="A11" t="str">
            <v>MO006</v>
          </cell>
          <cell r="B11" t="str">
            <v>ELECTRICISTA OFICIAL</v>
          </cell>
          <cell r="C11" t="str">
            <v>JOR</v>
          </cell>
          <cell r="D11">
            <v>864.16</v>
          </cell>
        </row>
        <row r="12">
          <cell r="A12" t="str">
            <v>MO007</v>
          </cell>
          <cell r="B12" t="str">
            <v>ENCARGADO DE BODEGA Y/O ALMACEN</v>
          </cell>
          <cell r="C12" t="str">
            <v>JOR</v>
          </cell>
          <cell r="D12">
            <v>623.02</v>
          </cell>
        </row>
        <row r="13">
          <cell r="A13" t="str">
            <v>MO008</v>
          </cell>
          <cell r="B13" t="str">
            <v>FIERRERO OBRA NEGRA  OFICIAL</v>
          </cell>
          <cell r="C13" t="str">
            <v>JOR</v>
          </cell>
          <cell r="D13">
            <v>881.24</v>
          </cell>
        </row>
        <row r="14">
          <cell r="A14" t="str">
            <v>MO009</v>
          </cell>
          <cell r="B14" t="str">
            <v>HERRERO, OFICIAL</v>
          </cell>
          <cell r="C14" t="str">
            <v>JOR</v>
          </cell>
          <cell r="D14">
            <v>915.64</v>
          </cell>
        </row>
        <row r="15">
          <cell r="A15" t="str">
            <v>MO010</v>
          </cell>
          <cell r="B15" t="str">
            <v>OPERADOR DE EQUIPO PESADO</v>
          </cell>
          <cell r="C15" t="str">
            <v>JOR</v>
          </cell>
          <cell r="D15">
            <v>989.49</v>
          </cell>
        </row>
        <row r="16">
          <cell r="A16" t="str">
            <v>MO011</v>
          </cell>
          <cell r="B16" t="str">
            <v>OPERADOR DE MOTOCOMFORMADORA</v>
          </cell>
          <cell r="C16" t="str">
            <v>JOR</v>
          </cell>
          <cell r="D16">
            <v>1235.4100000000001</v>
          </cell>
        </row>
        <row r="17">
          <cell r="A17" t="str">
            <v>MO012</v>
          </cell>
          <cell r="B17" t="str">
            <v>PEON</v>
          </cell>
          <cell r="C17" t="str">
            <v>JOR</v>
          </cell>
          <cell r="D17">
            <v>592.9</v>
          </cell>
        </row>
        <row r="18">
          <cell r="A18" t="str">
            <v>MO013</v>
          </cell>
          <cell r="B18" t="str">
            <v>PINTOR, OFICIAL</v>
          </cell>
          <cell r="C18" t="str">
            <v>JOR</v>
          </cell>
          <cell r="D18">
            <v>816.76</v>
          </cell>
        </row>
        <row r="19">
          <cell r="A19" t="str">
            <v>MO014</v>
          </cell>
          <cell r="B19" t="str">
            <v>PLOMERO, OFICIAL</v>
          </cell>
          <cell r="C19" t="str">
            <v>JOR</v>
          </cell>
          <cell r="D19">
            <v>849.19</v>
          </cell>
        </row>
        <row r="20">
          <cell r="A20" t="str">
            <v>MO015</v>
          </cell>
          <cell r="B20" t="str">
            <v>VELADOR</v>
          </cell>
          <cell r="C20" t="str">
            <v>JOR</v>
          </cell>
          <cell r="D20">
            <v>613.32000000000005</v>
          </cell>
        </row>
        <row r="21">
          <cell r="A21" t="str">
            <v>MO016</v>
          </cell>
          <cell r="B21" t="str">
            <v>YESERO, OFICIAL</v>
          </cell>
          <cell r="C21" t="str">
            <v>JOR</v>
          </cell>
          <cell r="D21">
            <v>884.29</v>
          </cell>
        </row>
        <row r="22">
          <cell r="A22" t="str">
            <v>MO017</v>
          </cell>
          <cell r="B22" t="str">
            <v>TOPOGRAFO</v>
          </cell>
          <cell r="C22" t="str">
            <v>JOR</v>
          </cell>
          <cell r="D22">
            <v>1014.72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5">
        <row r="6">
          <cell r="A6" t="str">
            <v>MQ001</v>
          </cell>
          <cell r="B6" t="str">
            <v>REVOLVEDORA 1 SACO</v>
          </cell>
          <cell r="C6" t="str">
            <v>Hr</v>
          </cell>
          <cell r="D6">
            <v>250</v>
          </cell>
        </row>
        <row r="26">
          <cell r="A26" t="str">
            <v xml:space="preserve">INCERTAR FILAS NECESARIAS ARRIBA </v>
          </cell>
          <cell r="B26"/>
          <cell r="C26"/>
          <cell r="D26"/>
        </row>
      </sheetData>
      <sheetData sheetId="6"/>
      <sheetData sheetId="7">
        <row r="10">
          <cell r="A10" t="str">
            <v>HE001</v>
          </cell>
          <cell r="B10" t="str">
            <v>HERRAMIENTA MENOR</v>
          </cell>
          <cell r="D10">
            <v>0.03</v>
          </cell>
        </row>
        <row r="11">
          <cell r="A11" t="str">
            <v>HE002</v>
          </cell>
          <cell r="B11" t="str">
            <v>MANDO INTERMEDIO</v>
          </cell>
          <cell r="D11">
            <v>0.1</v>
          </cell>
        </row>
        <row r="12">
          <cell r="A12" t="str">
            <v>HE003</v>
          </cell>
          <cell r="B12" t="str">
            <v>EQUIPO DE SEGURIDAD</v>
          </cell>
          <cell r="D12">
            <v>0.01</v>
          </cell>
        </row>
        <row r="13">
          <cell r="A13" t="str">
            <v>HE004</v>
          </cell>
          <cell r="B13" t="str">
            <v>PRESTACIONES S.S.</v>
          </cell>
        </row>
        <row r="14">
          <cell r="A14" t="str">
            <v>HE005</v>
          </cell>
          <cell r="B14" t="str">
            <v>IMPUESTO SOBRE NOMINA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-PRE"/>
      <sheetName val="PRE"/>
      <sheetName val="PU"/>
      <sheetName val="MA"/>
      <sheetName val="MO"/>
      <sheetName val="MQ"/>
      <sheetName val="BA"/>
      <sheetName val="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 t="str">
            <v>CD</v>
          </cell>
          <cell r="B2" t="str">
            <v>COSTO DIRECTO</v>
          </cell>
        </row>
        <row r="3">
          <cell r="A3" t="str">
            <v>IO</v>
          </cell>
          <cell r="B3" t="str">
            <v>INDIRECTOS OFICINA</v>
          </cell>
          <cell r="D3">
            <v>0.08</v>
          </cell>
        </row>
        <row r="4">
          <cell r="A4" t="str">
            <v>IC</v>
          </cell>
          <cell r="B4" t="str">
            <v>INDIRECTOS DE CAMPO</v>
          </cell>
          <cell r="D4">
            <v>0.14000000000000001</v>
          </cell>
        </row>
        <row r="5">
          <cell r="A5" t="str">
            <v>FI</v>
          </cell>
          <cell r="B5" t="str">
            <v>FINANCIAMIENTO</v>
          </cell>
          <cell r="D5">
            <v>0.01</v>
          </cell>
        </row>
        <row r="6">
          <cell r="A6" t="str">
            <v>UT</v>
          </cell>
          <cell r="B6" t="str">
            <v>UTILIDAD</v>
          </cell>
          <cell r="D6">
            <v>0.05</v>
          </cell>
        </row>
        <row r="7">
          <cell r="A7" t="str">
            <v>CA</v>
          </cell>
          <cell r="B7" t="str">
            <v>CARGOS ADICIONALES</v>
          </cell>
          <cell r="D7">
            <v>0.02</v>
          </cell>
        </row>
        <row r="8">
          <cell r="A8" t="str">
            <v>PU</v>
          </cell>
          <cell r="B8" t="str">
            <v>PRECIO UNITARIO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J193"/>
  <sheetViews>
    <sheetView tabSelected="1" zoomScale="90" workbookViewId="0">
      <pane xSplit="8" ySplit="5" topLeftCell="I72" activePane="bottomRight" state="frozen"/>
      <selection pane="topRight" activeCell="I1" sqref="I1"/>
      <selection pane="bottomLeft" activeCell="A6" sqref="A6"/>
      <selection pane="bottomRight" activeCell="G77" sqref="G77"/>
    </sheetView>
  </sheetViews>
  <sheetFormatPr baseColWidth="10" defaultColWidth="12.88671875" defaultRowHeight="14.4" x14ac:dyDescent="0.3"/>
  <cols>
    <col min="1" max="2" width="12.88671875" style="1"/>
    <col min="3" max="3" width="14.88671875" style="1" bestFit="1" customWidth="1"/>
    <col min="4" max="4" width="48.88671875" style="1" customWidth="1"/>
    <col min="5" max="5" width="12.88671875" style="2"/>
    <col min="6" max="16384" width="12.88671875" style="1"/>
  </cols>
  <sheetData>
    <row r="2" spans="1:9" x14ac:dyDescent="0.3">
      <c r="E2" s="2" t="s">
        <v>0</v>
      </c>
    </row>
    <row r="5" spans="1:9" s="4" customFormat="1" ht="28.2" customHeight="1" thickBot="1" x14ac:dyDescent="0.35">
      <c r="A5" s="3" t="s">
        <v>1</v>
      </c>
      <c r="B5" s="3" t="s">
        <v>2</v>
      </c>
      <c r="C5" s="29" t="s">
        <v>3</v>
      </c>
      <c r="D5" s="29" t="s">
        <v>4</v>
      </c>
      <c r="E5" s="30" t="s">
        <v>5</v>
      </c>
      <c r="F5" s="29" t="s">
        <v>6</v>
      </c>
      <c r="G5" s="29" t="s">
        <v>7</v>
      </c>
      <c r="H5" s="29" t="s">
        <v>8</v>
      </c>
    </row>
    <row r="6" spans="1:9" s="5" customFormat="1" ht="47.4" customHeight="1" x14ac:dyDescent="0.3">
      <c r="A6" s="5" t="s">
        <v>9</v>
      </c>
      <c r="C6" s="10"/>
      <c r="D6" s="11" t="s">
        <v>25</v>
      </c>
      <c r="E6" s="12" t="s">
        <v>19</v>
      </c>
      <c r="F6" s="10"/>
      <c r="G6" s="10"/>
      <c r="H6" s="13"/>
    </row>
    <row r="7" spans="1:9" s="5" customFormat="1" ht="28.2" customHeight="1" x14ac:dyDescent="0.3">
      <c r="C7" s="10" t="s">
        <v>23</v>
      </c>
      <c r="D7" s="15" t="str">
        <f t="array" ref="D7:F7">IFERROR(VLOOKUP(C7,[1]MA!$A$6:$D$26,{2,3,4},0),IFERROR(VLOOKUP(C7,[1]MO!$A$6:$D$26,{2,3,4},0),IFERROR(VLOOKUP(C7,[1]MQ!$A$6:$D$26,{2,3,4},0),IFERROR(VLOOKUP(C7,BA!$A$6:$H$193,{2,5,8},0),{"No encontrado","X","X"}))))</f>
        <v>ALBAÑIL, OFICIAL</v>
      </c>
      <c r="E7" s="16" t="str">
        <v>JOR</v>
      </c>
      <c r="F7" s="15">
        <v>816.79</v>
      </c>
      <c r="G7" s="14">
        <v>0.01</v>
      </c>
      <c r="H7" s="15">
        <f>G7*F7</f>
        <v>8.1678999999999995</v>
      </c>
      <c r="I7" s="5" t="s">
        <v>26</v>
      </c>
    </row>
    <row r="8" spans="1:9" x14ac:dyDescent="0.3">
      <c r="C8" s="14" t="s">
        <v>14</v>
      </c>
      <c r="D8" s="15" t="str">
        <f t="array" ref="D8:F8">IFERROR(VLOOKUP(C8,[1]MA!$A$6:$D$26,{2,3,4},0),IFERROR(VLOOKUP(C8,[1]MO!$A$6:$D$26,{2,3,4},0),IFERROR(VLOOKUP(C8,[1]MQ!$A$6:$D$26,{2,3,4},0),IFERROR(VLOOKUP(C8,BA!$A$6:$H$193,{2,5,8},0),{"No encontrado","X","X"}))))</f>
        <v>PEON</v>
      </c>
      <c r="E8" s="16" t="str">
        <v>JOR</v>
      </c>
      <c r="F8" s="15">
        <v>592.9</v>
      </c>
      <c r="G8" s="14">
        <v>0.01</v>
      </c>
      <c r="H8" s="15">
        <f>G8*F8</f>
        <v>5.9290000000000003</v>
      </c>
    </row>
    <row r="9" spans="1:9" x14ac:dyDescent="0.3">
      <c r="C9" s="14"/>
      <c r="D9" s="15"/>
      <c r="E9" s="16"/>
      <c r="F9" s="15"/>
      <c r="G9" s="14"/>
      <c r="H9" s="15"/>
    </row>
    <row r="10" spans="1:9" x14ac:dyDescent="0.3">
      <c r="C10" s="14" t="s">
        <v>34</v>
      </c>
      <c r="D10" s="15" t="s">
        <v>35</v>
      </c>
      <c r="E10" s="16" t="s">
        <v>36</v>
      </c>
      <c r="F10" s="15">
        <v>4.83</v>
      </c>
      <c r="G10" s="14">
        <v>1</v>
      </c>
      <c r="H10" s="15">
        <f t="shared" ref="H10" si="0">G10*F10</f>
        <v>4.83</v>
      </c>
    </row>
    <row r="11" spans="1:9" x14ac:dyDescent="0.3">
      <c r="C11" s="14"/>
      <c r="D11" s="15"/>
      <c r="E11" s="16"/>
      <c r="F11" s="15"/>
      <c r="G11" s="14"/>
      <c r="H11" s="15"/>
    </row>
    <row r="12" spans="1:9" x14ac:dyDescent="0.3">
      <c r="C12" s="14"/>
      <c r="D12" s="15"/>
      <c r="E12" s="16"/>
      <c r="F12" s="14"/>
      <c r="G12" s="14"/>
      <c r="H12" s="14"/>
    </row>
    <row r="13" spans="1:9" x14ac:dyDescent="0.3">
      <c r="C13" s="17" t="str">
        <f>[1]k!$A$10</f>
        <v>HE001</v>
      </c>
      <c r="D13" s="18" t="str">
        <f>[1]k!$B$10</f>
        <v>HERRAMIENTA MENOR</v>
      </c>
      <c r="E13" s="19" t="s">
        <v>15</v>
      </c>
      <c r="F13" s="20">
        <f>SUM(H7:H8)</f>
        <v>14.0969</v>
      </c>
      <c r="G13" s="18">
        <f>[1]k!$D$10</f>
        <v>0.03</v>
      </c>
      <c r="H13" s="18">
        <f>G13*F13</f>
        <v>0.42290699999999998</v>
      </c>
    </row>
    <row r="14" spans="1:9" x14ac:dyDescent="0.3">
      <c r="C14" s="17" t="str">
        <f>[1]k!$A$11</f>
        <v>HE002</v>
      </c>
      <c r="D14" s="18" t="str">
        <f>[1]k!$B$11</f>
        <v>MANDO INTERMEDIO</v>
      </c>
      <c r="E14" s="19" t="s">
        <v>15</v>
      </c>
      <c r="F14" s="18">
        <f>F13</f>
        <v>14.0969</v>
      </c>
      <c r="G14" s="18">
        <f>[1]k!$D$11</f>
        <v>0.1</v>
      </c>
      <c r="H14" s="18">
        <f>G14*F14</f>
        <v>1.4096900000000001</v>
      </c>
    </row>
    <row r="15" spans="1:9" x14ac:dyDescent="0.3">
      <c r="C15" s="17" t="str">
        <f>[1]k!$A$12</f>
        <v>HE003</v>
      </c>
      <c r="D15" s="18" t="str">
        <f>[1]k!$B$12</f>
        <v>EQUIPO DE SEGURIDAD</v>
      </c>
      <c r="E15" s="19" t="s">
        <v>15</v>
      </c>
      <c r="F15" s="18">
        <f t="shared" ref="F15:F17" si="1">F14</f>
        <v>14.0969</v>
      </c>
      <c r="G15" s="18">
        <f>[1]k!$D$12</f>
        <v>0.01</v>
      </c>
      <c r="H15" s="18">
        <f>G15*F15</f>
        <v>0.14096900000000001</v>
      </c>
    </row>
    <row r="16" spans="1:9" x14ac:dyDescent="0.3">
      <c r="C16" s="17" t="str">
        <f>[1]k!$A$13</f>
        <v>HE004</v>
      </c>
      <c r="D16" s="18" t="str">
        <f>[1]k!$B$13</f>
        <v>PRESTACIONES S.S.</v>
      </c>
      <c r="E16" s="19" t="s">
        <v>15</v>
      </c>
      <c r="F16" s="18">
        <f t="shared" si="1"/>
        <v>14.0969</v>
      </c>
      <c r="G16" s="18">
        <v>0</v>
      </c>
      <c r="H16" s="18">
        <f>G16*F16</f>
        <v>0</v>
      </c>
    </row>
    <row r="17" spans="1:9" x14ac:dyDescent="0.3">
      <c r="C17" s="17" t="str">
        <f>[1]k!$A$14</f>
        <v>HE005</v>
      </c>
      <c r="D17" s="18" t="str">
        <f>[1]k!$B$14</f>
        <v>IMPUESTO SOBRE NOMINA</v>
      </c>
      <c r="E17" s="19" t="s">
        <v>15</v>
      </c>
      <c r="F17" s="18">
        <f t="shared" si="1"/>
        <v>14.0969</v>
      </c>
      <c r="G17" s="18">
        <v>0</v>
      </c>
      <c r="H17" s="18">
        <f>G17*F17</f>
        <v>0</v>
      </c>
    </row>
    <row r="18" spans="1:9" x14ac:dyDescent="0.3">
      <c r="C18" s="14"/>
      <c r="D18" s="15"/>
      <c r="E18" s="16"/>
      <c r="F18" s="15"/>
      <c r="G18" s="14"/>
      <c r="H18" s="15"/>
    </row>
    <row r="19" spans="1:9" x14ac:dyDescent="0.3">
      <c r="C19" s="21" t="str">
        <f>[2]k!$A$2</f>
        <v>CD</v>
      </c>
      <c r="D19" s="21" t="str">
        <f>[2]k!$B$2</f>
        <v>COSTO DIRECTO</v>
      </c>
      <c r="E19" s="22"/>
      <c r="F19" s="23"/>
      <c r="G19" s="23"/>
      <c r="H19" s="23"/>
    </row>
    <row r="20" spans="1:9" x14ac:dyDescent="0.3">
      <c r="C20" s="21" t="str">
        <f>[2]k!$A$3</f>
        <v>IO</v>
      </c>
      <c r="D20" s="21" t="str">
        <f>[2]k!$B$3</f>
        <v>INDIRECTOS OFICINA</v>
      </c>
      <c r="E20" s="22"/>
      <c r="F20" s="24">
        <f>SUM(H7:H17)</f>
        <v>20.900465999999998</v>
      </c>
      <c r="G20" s="25">
        <f>[2]k!$D$3</f>
        <v>0.08</v>
      </c>
      <c r="H20" s="21">
        <f>G20*F20</f>
        <v>1.6720372799999998</v>
      </c>
    </row>
    <row r="21" spans="1:9" x14ac:dyDescent="0.3">
      <c r="C21" s="21" t="str">
        <f>[2]k!$A$4</f>
        <v>IC</v>
      </c>
      <c r="D21" s="21" t="str">
        <f>[2]k!$B$4</f>
        <v>INDIRECTOS DE CAMPO</v>
      </c>
      <c r="E21" s="22"/>
      <c r="F21" s="21">
        <f>F20</f>
        <v>20.900465999999998</v>
      </c>
      <c r="G21" s="25">
        <f>[2]k!$D$4</f>
        <v>0.14000000000000001</v>
      </c>
      <c r="H21" s="21">
        <f>G21*F21</f>
        <v>2.9260652399999998</v>
      </c>
    </row>
    <row r="22" spans="1:9" x14ac:dyDescent="0.3">
      <c r="C22" s="21" t="str">
        <f>[2]k!$A$5</f>
        <v>FI</v>
      </c>
      <c r="D22" s="21" t="str">
        <f>[2]k!$B$5</f>
        <v>FINANCIAMIENTO</v>
      </c>
      <c r="E22" s="22"/>
      <c r="F22" s="21">
        <f>F21+H20+H21</f>
        <v>25.498568519999999</v>
      </c>
      <c r="G22" s="25">
        <f>[2]k!$D$5</f>
        <v>0.01</v>
      </c>
      <c r="H22" s="21">
        <f>G22*F22</f>
        <v>0.25498568519999998</v>
      </c>
    </row>
    <row r="23" spans="1:9" x14ac:dyDescent="0.3">
      <c r="C23" s="21" t="str">
        <f>[2]k!$A$6</f>
        <v>UT</v>
      </c>
      <c r="D23" s="21" t="str">
        <f>[2]k!$B$6</f>
        <v>UTILIDAD</v>
      </c>
      <c r="E23" s="22"/>
      <c r="F23" s="21">
        <f>F22+H22</f>
        <v>25.7535542052</v>
      </c>
      <c r="G23" s="25">
        <f>[2]k!$D$6</f>
        <v>0.05</v>
      </c>
      <c r="H23" s="21">
        <f>G23*F23</f>
        <v>1.2876777102600001</v>
      </c>
    </row>
    <row r="24" spans="1:9" x14ac:dyDescent="0.3">
      <c r="C24" s="21" t="str">
        <f>[2]k!$A$7</f>
        <v>CA</v>
      </c>
      <c r="D24" s="21" t="str">
        <f>[2]k!$B$7</f>
        <v>CARGOS ADICIONALES</v>
      </c>
      <c r="E24" s="22"/>
      <c r="F24" s="21">
        <f>(F23+H23)/(1-G24)</f>
        <v>27.593093791285714</v>
      </c>
      <c r="G24" s="25">
        <f>[2]k!$D$7</f>
        <v>0.02</v>
      </c>
      <c r="H24" s="21">
        <f>G24*F24</f>
        <v>0.55186187582571433</v>
      </c>
    </row>
    <row r="25" spans="1:9" x14ac:dyDescent="0.3">
      <c r="C25" s="26" t="str">
        <f>[2]k!$A$8</f>
        <v>PU</v>
      </c>
      <c r="D25" s="26" t="str">
        <f>[2]k!$B$8</f>
        <v>PRECIO UNITARIO</v>
      </c>
      <c r="E25" s="27"/>
      <c r="F25" s="26"/>
      <c r="G25" s="28"/>
      <c r="H25" s="26">
        <f>SUM(H20:H24)+F20</f>
        <v>27.59309379128571</v>
      </c>
    </row>
    <row r="26" spans="1:9" x14ac:dyDescent="0.3">
      <c r="C26" s="7"/>
      <c r="D26" s="7"/>
      <c r="E26" s="8"/>
      <c r="F26" s="7"/>
      <c r="G26" s="9"/>
      <c r="H26" s="7"/>
    </row>
    <row r="27" spans="1:9" x14ac:dyDescent="0.3">
      <c r="C27" s="7"/>
      <c r="D27" s="7"/>
      <c r="E27" s="8"/>
      <c r="F27" s="7"/>
      <c r="G27" s="9"/>
      <c r="H27" s="7"/>
    </row>
    <row r="28" spans="1:9" x14ac:dyDescent="0.3">
      <c r="C28" s="7"/>
      <c r="D28" s="7"/>
      <c r="E28" s="8"/>
      <c r="F28" s="7"/>
      <c r="G28" s="9"/>
      <c r="H28" s="7"/>
    </row>
    <row r="29" spans="1:9" s="5" customFormat="1" ht="47.4" customHeight="1" x14ac:dyDescent="0.3">
      <c r="A29" s="5" t="s">
        <v>17</v>
      </c>
      <c r="C29" s="10"/>
      <c r="D29" s="11" t="s">
        <v>22</v>
      </c>
      <c r="E29" s="12" t="s">
        <v>10</v>
      </c>
      <c r="F29" s="10"/>
      <c r="G29" s="10"/>
      <c r="H29" s="13">
        <f>SUM(H30:H37)</f>
        <v>81.108719999999991</v>
      </c>
    </row>
    <row r="30" spans="1:9" x14ac:dyDescent="0.3">
      <c r="C30" s="14" t="s">
        <v>14</v>
      </c>
      <c r="D30" s="15" t="str">
        <f t="array" ref="D30:F30">IFERROR(VLOOKUP(C30,[1]MA!$A$6:$D$26,{2,3,4},0),IFERROR(VLOOKUP(C30,[1]MO!$A$6:$D$26,{2,3,4},0),IFERROR(VLOOKUP(C30,[1]MQ!$A$6:$D$26,{2,3,4},0),IFERROR(VLOOKUP(C30,BA!$A$6:$H$193,{2,5,8},0),{"No encontrado","X","X"}))))</f>
        <v>PEON</v>
      </c>
      <c r="E30" s="16" t="str">
        <v>JOR</v>
      </c>
      <c r="F30" s="15">
        <v>592.9</v>
      </c>
      <c r="G30" s="14">
        <v>0.12</v>
      </c>
      <c r="H30" s="15">
        <f t="shared" ref="H30" si="2">G30*F30</f>
        <v>71.147999999999996</v>
      </c>
      <c r="I30" s="1" t="s">
        <v>29</v>
      </c>
    </row>
    <row r="31" spans="1:9" x14ac:dyDescent="0.3">
      <c r="C31" s="14"/>
      <c r="D31" s="15"/>
      <c r="E31" s="16"/>
      <c r="F31" s="15"/>
      <c r="G31" s="14"/>
      <c r="H31" s="15"/>
    </row>
    <row r="32" spans="1:9" x14ac:dyDescent="0.3">
      <c r="C32" s="17" t="str">
        <f>[1]k!$A$10</f>
        <v>HE001</v>
      </c>
      <c r="D32" s="18" t="str">
        <f>[1]k!$B$10</f>
        <v>HERRAMIENTA MENOR</v>
      </c>
      <c r="E32" s="19" t="s">
        <v>15</v>
      </c>
      <c r="F32" s="20">
        <f>SUM(H30:H30)</f>
        <v>71.147999999999996</v>
      </c>
      <c r="G32" s="18">
        <f>[1]k!$D$10</f>
        <v>0.03</v>
      </c>
      <c r="H32" s="18">
        <f>G32*F32</f>
        <v>2.1344399999999997</v>
      </c>
    </row>
    <row r="33" spans="3:8" x14ac:dyDescent="0.3">
      <c r="C33" s="17" t="str">
        <f>[1]k!$A$11</f>
        <v>HE002</v>
      </c>
      <c r="D33" s="18" t="str">
        <f>[1]k!$B$11</f>
        <v>MANDO INTERMEDIO</v>
      </c>
      <c r="E33" s="19" t="s">
        <v>15</v>
      </c>
      <c r="F33" s="18">
        <f>F32</f>
        <v>71.147999999999996</v>
      </c>
      <c r="G33" s="18">
        <f>[1]k!$D$11</f>
        <v>0.1</v>
      </c>
      <c r="H33" s="18">
        <f>G33*F33</f>
        <v>7.1147999999999998</v>
      </c>
    </row>
    <row r="34" spans="3:8" x14ac:dyDescent="0.3">
      <c r="C34" s="17" t="str">
        <f>[1]k!$A$12</f>
        <v>HE003</v>
      </c>
      <c r="D34" s="18" t="str">
        <f>[1]k!$B$12</f>
        <v>EQUIPO DE SEGURIDAD</v>
      </c>
      <c r="E34" s="19" t="s">
        <v>15</v>
      </c>
      <c r="F34" s="18">
        <f t="shared" ref="F34:F36" si="3">F33</f>
        <v>71.147999999999996</v>
      </c>
      <c r="G34" s="18">
        <f>[1]k!$D$12</f>
        <v>0.01</v>
      </c>
      <c r="H34" s="18">
        <f>G34*F34</f>
        <v>0.71148</v>
      </c>
    </row>
    <row r="35" spans="3:8" x14ac:dyDescent="0.3">
      <c r="C35" s="17" t="str">
        <f>[1]k!$A$13</f>
        <v>HE004</v>
      </c>
      <c r="D35" s="18" t="str">
        <f>[1]k!$B$13</f>
        <v>PRESTACIONES S.S.</v>
      </c>
      <c r="E35" s="19" t="s">
        <v>15</v>
      </c>
      <c r="F35" s="18">
        <f t="shared" si="3"/>
        <v>71.147999999999996</v>
      </c>
      <c r="G35" s="18">
        <v>0</v>
      </c>
      <c r="H35" s="18">
        <f>G35*F35</f>
        <v>0</v>
      </c>
    </row>
    <row r="36" spans="3:8" x14ac:dyDescent="0.3">
      <c r="C36" s="17" t="str">
        <f>[1]k!$A$14</f>
        <v>HE005</v>
      </c>
      <c r="D36" s="18" t="str">
        <f>[1]k!$B$14</f>
        <v>IMPUESTO SOBRE NOMINA</v>
      </c>
      <c r="E36" s="19" t="s">
        <v>15</v>
      </c>
      <c r="F36" s="18">
        <f t="shared" si="3"/>
        <v>71.147999999999996</v>
      </c>
      <c r="G36" s="18">
        <v>0</v>
      </c>
      <c r="H36" s="18">
        <f>G36*F36</f>
        <v>0</v>
      </c>
    </row>
    <row r="37" spans="3:8" x14ac:dyDescent="0.3">
      <c r="C37" s="14"/>
      <c r="D37" s="15"/>
      <c r="E37" s="16"/>
      <c r="F37" s="15"/>
      <c r="G37" s="14"/>
      <c r="H37" s="15"/>
    </row>
    <row r="38" spans="3:8" x14ac:dyDescent="0.3">
      <c r="C38" s="21" t="str">
        <f>[2]k!$A$2</f>
        <v>CD</v>
      </c>
      <c r="D38" s="21" t="str">
        <f>[2]k!$B$2</f>
        <v>COSTO DIRECTO</v>
      </c>
      <c r="E38" s="22"/>
      <c r="F38" s="23"/>
      <c r="G38" s="23"/>
      <c r="H38" s="23"/>
    </row>
    <row r="39" spans="3:8" x14ac:dyDescent="0.3">
      <c r="C39" s="21" t="str">
        <f>[2]k!$A$3</f>
        <v>IO</v>
      </c>
      <c r="D39" s="21" t="str">
        <f>[2]k!$B$3</f>
        <v>INDIRECTOS OFICINA</v>
      </c>
      <c r="E39" s="22"/>
      <c r="F39" s="24">
        <f>SUM(H30:H36)</f>
        <v>81.108719999999991</v>
      </c>
      <c r="G39" s="25">
        <f>[2]k!$D$3</f>
        <v>0.08</v>
      </c>
      <c r="H39" s="21">
        <f>G39*F39</f>
        <v>6.4886975999999992</v>
      </c>
    </row>
    <row r="40" spans="3:8" x14ac:dyDescent="0.3">
      <c r="C40" s="21" t="str">
        <f>[2]k!$A$4</f>
        <v>IC</v>
      </c>
      <c r="D40" s="21" t="str">
        <f>[2]k!$B$4</f>
        <v>INDIRECTOS DE CAMPO</v>
      </c>
      <c r="E40" s="22"/>
      <c r="F40" s="21">
        <f>F39</f>
        <v>81.108719999999991</v>
      </c>
      <c r="G40" s="25">
        <f>[2]k!$D$4</f>
        <v>0.14000000000000001</v>
      </c>
      <c r="H40" s="21">
        <f>G40*F40</f>
        <v>11.3552208</v>
      </c>
    </row>
    <row r="41" spans="3:8" x14ac:dyDescent="0.3">
      <c r="C41" s="21" t="str">
        <f>[2]k!$A$5</f>
        <v>FI</v>
      </c>
      <c r="D41" s="21" t="str">
        <f>[2]k!$B$5</f>
        <v>FINANCIAMIENTO</v>
      </c>
      <c r="E41" s="22"/>
      <c r="F41" s="21">
        <f>F40+H39+H40</f>
        <v>98.952638399999984</v>
      </c>
      <c r="G41" s="25">
        <f>[2]k!$D$5</f>
        <v>0.01</v>
      </c>
      <c r="H41" s="21">
        <f>G41*F41</f>
        <v>0.98952638399999981</v>
      </c>
    </row>
    <row r="42" spans="3:8" x14ac:dyDescent="0.3">
      <c r="C42" s="21" t="str">
        <f>[2]k!$A$6</f>
        <v>UT</v>
      </c>
      <c r="D42" s="21" t="str">
        <f>[2]k!$B$6</f>
        <v>UTILIDAD</v>
      </c>
      <c r="E42" s="22"/>
      <c r="F42" s="21">
        <f>F41+H41</f>
        <v>99.942164783999985</v>
      </c>
      <c r="G42" s="25">
        <f>[2]k!$D$6</f>
        <v>0.05</v>
      </c>
      <c r="H42" s="21">
        <f>G42*F42</f>
        <v>4.9971082391999992</v>
      </c>
    </row>
    <row r="43" spans="3:8" x14ac:dyDescent="0.3">
      <c r="C43" s="21" t="str">
        <f>[2]k!$A$7</f>
        <v>CA</v>
      </c>
      <c r="D43" s="21" t="str">
        <f>[2]k!$B$7</f>
        <v>CARGOS ADICIONALES</v>
      </c>
      <c r="E43" s="22"/>
      <c r="F43" s="21">
        <f>(F42+H42)/(1-G43)</f>
        <v>107.08089084</v>
      </c>
      <c r="G43" s="25">
        <f>[2]k!$D$7</f>
        <v>0.02</v>
      </c>
      <c r="H43" s="21">
        <f>G43*F43</f>
        <v>2.1416178167999997</v>
      </c>
    </row>
    <row r="44" spans="3:8" x14ac:dyDescent="0.3">
      <c r="C44" s="26" t="str">
        <f>[2]k!$A$8</f>
        <v>PU</v>
      </c>
      <c r="D44" s="26" t="str">
        <f>[2]k!$B$8</f>
        <v>PRECIO UNITARIO</v>
      </c>
      <c r="E44" s="27"/>
      <c r="F44" s="26"/>
      <c r="G44" s="28"/>
      <c r="H44" s="26">
        <f>SUM(H39:H43)+F39</f>
        <v>107.08089084</v>
      </c>
    </row>
    <row r="45" spans="3:8" x14ac:dyDescent="0.3">
      <c r="C45" s="7"/>
      <c r="D45" s="7"/>
      <c r="E45" s="8"/>
      <c r="F45" s="7"/>
      <c r="G45" s="9"/>
      <c r="H45" s="7"/>
    </row>
    <row r="46" spans="3:8" x14ac:dyDescent="0.3">
      <c r="C46" s="7"/>
      <c r="D46" s="7"/>
      <c r="E46" s="8"/>
      <c r="F46" s="7"/>
      <c r="G46" s="9"/>
      <c r="H46" s="7"/>
    </row>
    <row r="47" spans="3:8" x14ac:dyDescent="0.3">
      <c r="C47" s="7"/>
      <c r="D47" s="7"/>
      <c r="E47" s="8"/>
      <c r="F47" s="7"/>
      <c r="G47" s="9"/>
      <c r="H47" s="7"/>
    </row>
    <row r="48" spans="3:8" s="5" customFormat="1" ht="47.4" customHeight="1" x14ac:dyDescent="0.3">
      <c r="C48" s="10"/>
      <c r="D48" s="11" t="s">
        <v>28</v>
      </c>
      <c r="E48" s="12" t="s">
        <v>19</v>
      </c>
      <c r="F48" s="10"/>
      <c r="G48" s="10"/>
      <c r="H48" s="13">
        <f>SUM(H49:H60)</f>
        <v>83.716239999999999</v>
      </c>
    </row>
    <row r="49" spans="3:10" x14ac:dyDescent="0.3">
      <c r="C49" s="14"/>
      <c r="D49" s="15"/>
      <c r="E49" s="16"/>
      <c r="F49" s="15"/>
      <c r="G49" s="14" t="s">
        <v>20</v>
      </c>
      <c r="H49" s="15"/>
    </row>
    <row r="50" spans="3:10" x14ac:dyDescent="0.3">
      <c r="C50" s="14" t="s">
        <v>14</v>
      </c>
      <c r="D50" s="15" t="str">
        <f t="array" ref="D50:F50">IFERROR(VLOOKUP(C50,[1]MA!$A$6:$D$26,{2,3,4},0),IFERROR(VLOOKUP(C50,[1]MO!$A$6:$D$26,{2,3,4},0),IFERROR(VLOOKUP(C50,[1]MQ!$A$6:$D$26,{2,3,4},0),IFERROR(VLOOKUP(C50,BA!$A$6:$H$193,{2,5,8},0),{"No encontrado","X","X"}))))</f>
        <v>PEON</v>
      </c>
      <c r="E50" s="16" t="str">
        <v>JOR</v>
      </c>
      <c r="F50" s="15">
        <v>592.9</v>
      </c>
      <c r="G50" s="14">
        <v>0.04</v>
      </c>
      <c r="H50" s="15">
        <f t="shared" ref="H50" si="4">G50*F50</f>
        <v>23.716000000000001</v>
      </c>
      <c r="I50" s="1" t="s">
        <v>24</v>
      </c>
      <c r="J50" s="1" t="s">
        <v>27</v>
      </c>
    </row>
    <row r="51" spans="3:10" x14ac:dyDescent="0.3">
      <c r="C51" s="14"/>
      <c r="D51" s="15"/>
      <c r="E51" s="16"/>
      <c r="F51" s="15"/>
      <c r="G51" s="14"/>
      <c r="H51" s="15"/>
    </row>
    <row r="52" spans="3:10" x14ac:dyDescent="0.3">
      <c r="C52" s="14" t="s">
        <v>37</v>
      </c>
      <c r="D52" s="15" t="s">
        <v>37</v>
      </c>
      <c r="E52" s="16" t="s">
        <v>38</v>
      </c>
      <c r="F52" s="15">
        <v>192</v>
      </c>
      <c r="G52" s="14">
        <v>0.26</v>
      </c>
      <c r="H52" s="15">
        <f>G52*F52</f>
        <v>49.92</v>
      </c>
    </row>
    <row r="53" spans="3:10" x14ac:dyDescent="0.3">
      <c r="C53" s="14" t="s">
        <v>13</v>
      </c>
      <c r="D53" s="15" t="s">
        <v>39</v>
      </c>
      <c r="E53" s="16" t="s">
        <v>10</v>
      </c>
      <c r="F53" s="15">
        <v>20</v>
      </c>
      <c r="G53" s="14">
        <f>0.26*1.3</f>
        <v>0.33800000000000002</v>
      </c>
      <c r="H53" s="15">
        <f>G53*F53</f>
        <v>6.7600000000000007</v>
      </c>
    </row>
    <row r="54" spans="3:10" x14ac:dyDescent="0.3">
      <c r="C54" s="14"/>
      <c r="D54" s="15"/>
      <c r="E54" s="16"/>
      <c r="F54" s="15"/>
      <c r="G54" s="14"/>
      <c r="H54" s="15"/>
    </row>
    <row r="55" spans="3:10" x14ac:dyDescent="0.3">
      <c r="C55" s="14"/>
      <c r="D55" s="15"/>
      <c r="E55" s="16"/>
      <c r="F55" s="14"/>
      <c r="G55" s="14"/>
      <c r="H55" s="14"/>
    </row>
    <row r="56" spans="3:10" x14ac:dyDescent="0.3">
      <c r="C56" s="17" t="str">
        <f>[1]k!$A$10</f>
        <v>HE001</v>
      </c>
      <c r="D56" s="18" t="str">
        <f>[1]k!$B$10</f>
        <v>HERRAMIENTA MENOR</v>
      </c>
      <c r="E56" s="19" t="s">
        <v>15</v>
      </c>
      <c r="F56" s="20">
        <f>SUM(H50:H50)</f>
        <v>23.716000000000001</v>
      </c>
      <c r="G56" s="18">
        <f>[1]k!$D$10</f>
        <v>0.03</v>
      </c>
      <c r="H56" s="18">
        <f>G56*F56</f>
        <v>0.71148</v>
      </c>
    </row>
    <row r="57" spans="3:10" x14ac:dyDescent="0.3">
      <c r="C57" s="17" t="str">
        <f>[1]k!$A$11</f>
        <v>HE002</v>
      </c>
      <c r="D57" s="18" t="str">
        <f>[1]k!$B$11</f>
        <v>MANDO INTERMEDIO</v>
      </c>
      <c r="E57" s="19" t="s">
        <v>15</v>
      </c>
      <c r="F57" s="18">
        <f>F56</f>
        <v>23.716000000000001</v>
      </c>
      <c r="G57" s="18">
        <f>[1]k!$D$11</f>
        <v>0.1</v>
      </c>
      <c r="H57" s="18">
        <f>G57*F57</f>
        <v>2.3716000000000004</v>
      </c>
    </row>
    <row r="58" spans="3:10" x14ac:dyDescent="0.3">
      <c r="C58" s="17" t="str">
        <f>[1]k!$A$12</f>
        <v>HE003</v>
      </c>
      <c r="D58" s="18" t="str">
        <f>[1]k!$B$12</f>
        <v>EQUIPO DE SEGURIDAD</v>
      </c>
      <c r="E58" s="19" t="s">
        <v>15</v>
      </c>
      <c r="F58" s="18">
        <f t="shared" ref="F58:F60" si="5">F57</f>
        <v>23.716000000000001</v>
      </c>
      <c r="G58" s="18">
        <f>[1]k!$D$12</f>
        <v>0.01</v>
      </c>
      <c r="H58" s="18">
        <f>G58*F58</f>
        <v>0.23716000000000001</v>
      </c>
    </row>
    <row r="59" spans="3:10" x14ac:dyDescent="0.3">
      <c r="C59" s="17" t="str">
        <f>[1]k!$A$13</f>
        <v>HE004</v>
      </c>
      <c r="D59" s="18" t="str">
        <f>[1]k!$B$13</f>
        <v>PRESTACIONES S.S.</v>
      </c>
      <c r="E59" s="19" t="s">
        <v>15</v>
      </c>
      <c r="F59" s="18">
        <f t="shared" si="5"/>
        <v>23.716000000000001</v>
      </c>
      <c r="G59" s="18">
        <v>0</v>
      </c>
      <c r="H59" s="18">
        <f>G59*F59</f>
        <v>0</v>
      </c>
    </row>
    <row r="60" spans="3:10" x14ac:dyDescent="0.3">
      <c r="C60" s="17" t="str">
        <f>[1]k!$A$14</f>
        <v>HE005</v>
      </c>
      <c r="D60" s="18" t="str">
        <f>[1]k!$B$14</f>
        <v>IMPUESTO SOBRE NOMINA</v>
      </c>
      <c r="E60" s="19" t="s">
        <v>15</v>
      </c>
      <c r="F60" s="18">
        <f t="shared" si="5"/>
        <v>23.716000000000001</v>
      </c>
      <c r="G60" s="18">
        <v>0</v>
      </c>
      <c r="H60" s="18">
        <f>G60*F60</f>
        <v>0</v>
      </c>
    </row>
    <row r="62" spans="3:10" x14ac:dyDescent="0.3">
      <c r="C62" s="21" t="str">
        <f>[2]k!$A$2</f>
        <v>CD</v>
      </c>
      <c r="D62" s="21" t="str">
        <f>[2]k!$B$2</f>
        <v>COSTO DIRECTO</v>
      </c>
      <c r="E62" s="22"/>
      <c r="F62" s="23"/>
      <c r="G62" s="23"/>
      <c r="H62" s="23"/>
    </row>
    <row r="63" spans="3:10" x14ac:dyDescent="0.3">
      <c r="C63" s="21" t="str">
        <f>[2]k!$A$3</f>
        <v>IO</v>
      </c>
      <c r="D63" s="21" t="str">
        <f>[2]k!$B$3</f>
        <v>INDIRECTOS OFICINA</v>
      </c>
      <c r="E63" s="22"/>
      <c r="F63" s="24">
        <f>SUM(H50:H60)</f>
        <v>83.716239999999999</v>
      </c>
      <c r="G63" s="25">
        <f>[2]k!$D$3</f>
        <v>0.08</v>
      </c>
      <c r="H63" s="21">
        <f>G63*F63</f>
        <v>6.6972991999999998</v>
      </c>
    </row>
    <row r="64" spans="3:10" x14ac:dyDescent="0.3">
      <c r="C64" s="21" t="str">
        <f>[2]k!$A$4</f>
        <v>IC</v>
      </c>
      <c r="D64" s="21" t="str">
        <f>[2]k!$B$4</f>
        <v>INDIRECTOS DE CAMPO</v>
      </c>
      <c r="E64" s="22"/>
      <c r="F64" s="21">
        <f>F63</f>
        <v>83.716239999999999</v>
      </c>
      <c r="G64" s="25">
        <f>[2]k!$D$4</f>
        <v>0.14000000000000001</v>
      </c>
      <c r="H64" s="21">
        <f>G64*F64</f>
        <v>11.720273600000001</v>
      </c>
    </row>
    <row r="65" spans="1:8" x14ac:dyDescent="0.3">
      <c r="C65" s="21" t="str">
        <f>[2]k!$A$5</f>
        <v>FI</v>
      </c>
      <c r="D65" s="21" t="str">
        <f>[2]k!$B$5</f>
        <v>FINANCIAMIENTO</v>
      </c>
      <c r="E65" s="22"/>
      <c r="F65" s="21">
        <f>F64+H63+H64</f>
        <v>102.1338128</v>
      </c>
      <c r="G65" s="25">
        <f>[2]k!$D$5</f>
        <v>0.01</v>
      </c>
      <c r="H65" s="21">
        <f>G65*F65</f>
        <v>1.021338128</v>
      </c>
    </row>
    <row r="66" spans="1:8" x14ac:dyDescent="0.3">
      <c r="C66" s="21" t="str">
        <f>[2]k!$A$6</f>
        <v>UT</v>
      </c>
      <c r="D66" s="21" t="str">
        <f>[2]k!$B$6</f>
        <v>UTILIDAD</v>
      </c>
      <c r="E66" s="22"/>
      <c r="F66" s="21">
        <f>F65+H65</f>
        <v>103.155150928</v>
      </c>
      <c r="G66" s="25">
        <f>[2]k!$D$6</f>
        <v>0.05</v>
      </c>
      <c r="H66" s="21">
        <f>G66*F66</f>
        <v>5.1577575464000001</v>
      </c>
    </row>
    <row r="67" spans="1:8" x14ac:dyDescent="0.3">
      <c r="C67" s="21" t="str">
        <f>[2]k!$A$7</f>
        <v>CA</v>
      </c>
      <c r="D67" s="21" t="str">
        <f>[2]k!$B$7</f>
        <v>CARGOS ADICIONALES</v>
      </c>
      <c r="E67" s="22"/>
      <c r="F67" s="21">
        <f>(F66+H66)/(1-G67)</f>
        <v>110.52337599428571</v>
      </c>
      <c r="G67" s="25">
        <f>[2]k!$D$7</f>
        <v>0.02</v>
      </c>
      <c r="H67" s="21">
        <f>G67*F67</f>
        <v>2.2104675198857144</v>
      </c>
    </row>
    <row r="68" spans="1:8" x14ac:dyDescent="0.3">
      <c r="C68" s="26" t="str">
        <f>[2]k!$A$8</f>
        <v>PU</v>
      </c>
      <c r="D68" s="26" t="str">
        <f>[2]k!$B$8</f>
        <v>PRECIO UNITARIO</v>
      </c>
      <c r="E68" s="27"/>
      <c r="F68" s="26"/>
      <c r="G68" s="28"/>
      <c r="H68" s="26">
        <f>SUM(H63:H67)+F63</f>
        <v>110.52337599428571</v>
      </c>
    </row>
    <row r="69" spans="1:8" x14ac:dyDescent="0.3">
      <c r="C69" s="31"/>
      <c r="D69" s="31"/>
      <c r="E69" s="32"/>
      <c r="F69" s="31"/>
      <c r="G69" s="33"/>
      <c r="H69" s="31"/>
    </row>
    <row r="70" spans="1:8" x14ac:dyDescent="0.3">
      <c r="C70" s="31"/>
      <c r="D70" s="31"/>
      <c r="E70" s="32"/>
      <c r="F70" s="31"/>
      <c r="G70" s="33"/>
      <c r="H70" s="31"/>
    </row>
    <row r="71" spans="1:8" x14ac:dyDescent="0.3">
      <c r="C71" s="31"/>
      <c r="D71" s="31"/>
      <c r="E71" s="32"/>
      <c r="F71" s="31"/>
      <c r="G71" s="33"/>
      <c r="H71" s="31"/>
    </row>
    <row r="72" spans="1:8" ht="63.6" customHeight="1" x14ac:dyDescent="0.3">
      <c r="A72" s="5"/>
      <c r="B72" s="5"/>
      <c r="C72" s="10"/>
      <c r="D72" s="11" t="s">
        <v>33</v>
      </c>
      <c r="E72" s="12" t="s">
        <v>32</v>
      </c>
      <c r="F72" s="10"/>
      <c r="G72" s="10"/>
      <c r="H72" s="13">
        <f>SUM(H73:H88)</f>
        <v>579.33366000000001</v>
      </c>
    </row>
    <row r="73" spans="1:8" x14ac:dyDescent="0.3">
      <c r="C73" s="14" t="s">
        <v>11</v>
      </c>
      <c r="D73" s="15" t="str">
        <f t="array" ref="D73:F73">IFERROR(VLOOKUP(C73,[1]MA!$A$6:$D$26,{2,3,4},0),IFERROR(VLOOKUP(C73,[1]MO!$A$6:$D$26,{2,3,4},0),IFERROR(VLOOKUP(C73,[1]MQ!$A$6:$D$26,{2,3,4},0),IFERROR(VLOOKUP(C73,BA!$A$6:$H$193,{2,5,8},0),{"No encontrado","X","X"}))))</f>
        <v>CEMENTO GRIS EN SACO</v>
      </c>
      <c r="E73" s="16" t="str">
        <v>Ton</v>
      </c>
      <c r="F73" s="15">
        <v>2500</v>
      </c>
      <c r="G73" s="14">
        <v>3.2599999999999997E-2</v>
      </c>
      <c r="H73" s="15">
        <f t="shared" ref="H73:H77" si="6">G73*F73</f>
        <v>81.499999999999986</v>
      </c>
    </row>
    <row r="74" spans="1:8" x14ac:dyDescent="0.3">
      <c r="C74" s="14" t="s">
        <v>12</v>
      </c>
      <c r="D74" s="15" t="str">
        <f t="array" ref="D74:F74">IFERROR(VLOOKUP(C74,[1]MA!$A$6:$D$26,{2,3,4},0),IFERROR(VLOOKUP(C74,[1]MO!$A$6:$D$26,{2,3,4},0),IFERROR(VLOOKUP(C74,[1]MQ!$A$6:$D$26,{2,3,4},0),IFERROR(VLOOKUP(C74,BA!$A$6:$H$193,{2,5,8},0),{"No encontrado","X","X"}))))</f>
        <v>ARENA DE RIO L.A.B. EN OBRA</v>
      </c>
      <c r="E74" s="16" t="str">
        <v>m3</v>
      </c>
      <c r="F74" s="15">
        <v>500</v>
      </c>
      <c r="G74" s="14">
        <v>5.3600000000000002E-2</v>
      </c>
      <c r="H74" s="15">
        <f t="shared" si="6"/>
        <v>26.8</v>
      </c>
    </row>
    <row r="75" spans="1:8" x14ac:dyDescent="0.3">
      <c r="C75" s="14" t="s">
        <v>18</v>
      </c>
      <c r="D75" s="15" t="str">
        <f t="array" ref="D75:F75">IFERROR(VLOOKUP(C75,[1]MA!$A$6:$D$26,{2,3,4},0),IFERROR(VLOOKUP(C75,[1]MO!$A$6:$D$26,{2,3,4},0),IFERROR(VLOOKUP(C75,[1]MQ!$A$6:$D$26,{2,3,4},0),IFERROR(VLOOKUP(C75,BA!$A$6:$H$193,{2,5,8},0),{"No encontrado","X","X"}))))</f>
        <v>GRAVA DE 3/4</v>
      </c>
      <c r="E75" s="16" t="str">
        <v>m3</v>
      </c>
      <c r="F75" s="15">
        <v>600</v>
      </c>
      <c r="G75" s="14">
        <v>6.5000000000000002E-2</v>
      </c>
      <c r="H75" s="15">
        <f t="shared" si="6"/>
        <v>39</v>
      </c>
    </row>
    <row r="76" spans="1:8" x14ac:dyDescent="0.3">
      <c r="C76" s="14" t="s">
        <v>30</v>
      </c>
      <c r="D76" s="15" t="s">
        <v>31</v>
      </c>
      <c r="E76" s="16" t="s">
        <v>32</v>
      </c>
      <c r="F76" s="15">
        <v>18.39</v>
      </c>
      <c r="G76" s="14">
        <v>1.1000000000000001</v>
      </c>
      <c r="H76" s="15">
        <f>G76*F76</f>
        <v>20.229000000000003</v>
      </c>
    </row>
    <row r="77" spans="1:8" x14ac:dyDescent="0.3">
      <c r="C77" s="14" t="s">
        <v>13</v>
      </c>
      <c r="D77" s="15" t="str">
        <f t="array" ref="D77:F77">IFERROR(VLOOKUP(C77,[1]MA!$A$6:$D$26,{2,3,4},0),IFERROR(VLOOKUP(C77,[1]MO!$A$6:$D$26,{2,3,4},0),IFERROR(VLOOKUP(C77,[1]MQ!$A$6:$D$26,{2,3,4},0),IFERROR(VLOOKUP(C77,BA!$A$6:$H$193,{2,5,8},0),{"No encontrado","X","X"}))))</f>
        <v>AGUA EN PIPA</v>
      </c>
      <c r="E77" s="16" t="str">
        <v>m3</v>
      </c>
      <c r="F77" s="15">
        <v>20</v>
      </c>
      <c r="G77" s="14">
        <v>5.5E-2</v>
      </c>
      <c r="H77" s="15">
        <f t="shared" si="6"/>
        <v>1.1000000000000001</v>
      </c>
    </row>
    <row r="78" spans="1:8" x14ac:dyDescent="0.3">
      <c r="C78" s="14"/>
      <c r="D78" s="15"/>
      <c r="E78" s="16"/>
      <c r="F78" s="15"/>
      <c r="G78" s="14"/>
      <c r="H78" s="15"/>
    </row>
    <row r="79" spans="1:8" x14ac:dyDescent="0.3">
      <c r="C79" s="14" t="s">
        <v>23</v>
      </c>
      <c r="D79" s="15" t="str">
        <f t="array" ref="D79:F79">IFERROR(VLOOKUP(C79,[1]MA!$A$6:$D$26,{2,3,4},0),IFERROR(VLOOKUP(C79,[1]MO!$A$6:$D$26,{2,3,4},0),IFERROR(VLOOKUP(C79,[1]MQ!$A$6:$D$26,{2,3,4},0),IFERROR(VLOOKUP(C79,BA!$A$6:$H$193,{2,5,8},0),{"No encontrado","X","X"}))))</f>
        <v>ALBAÑIL, OFICIAL</v>
      </c>
      <c r="E79" s="16" t="str">
        <v>JOR</v>
      </c>
      <c r="F79" s="15">
        <v>816.79</v>
      </c>
      <c r="G79" s="14">
        <v>0.1</v>
      </c>
      <c r="H79" s="15">
        <f t="shared" ref="H79" si="7">G79*F79</f>
        <v>81.679000000000002</v>
      </c>
    </row>
    <row r="80" spans="1:8" x14ac:dyDescent="0.3">
      <c r="C80" s="14" t="s">
        <v>14</v>
      </c>
      <c r="D80" s="15" t="str">
        <f t="array" ref="D80:F80">IFERROR(VLOOKUP(C80,[1]MA!$A$6:$D$26,{2,3,4},0),IFERROR(VLOOKUP(C80,[1]MO!$A$6:$D$26,{2,3,4},0),IFERROR(VLOOKUP(C80,[1]MQ!$A$6:$D$26,{2,3,4},0),IFERROR(VLOOKUP(C80,BA!$A$6:$H$193,{2,5,8},0),{"No encontrado","X","X"}))))</f>
        <v>PEON</v>
      </c>
      <c r="E80" s="16" t="str">
        <v>JOR</v>
      </c>
      <c r="F80" s="15">
        <v>592.9</v>
      </c>
      <c r="G80" s="14">
        <v>0.1</v>
      </c>
      <c r="H80" s="15">
        <f t="shared" ref="H80" si="8">G80*F80</f>
        <v>59.29</v>
      </c>
    </row>
    <row r="81" spans="3:8" x14ac:dyDescent="0.3">
      <c r="C81" s="14"/>
      <c r="D81" s="15"/>
      <c r="E81" s="16"/>
      <c r="F81" s="15"/>
      <c r="G81" s="14"/>
      <c r="H81" s="15"/>
    </row>
    <row r="82" spans="3:8" x14ac:dyDescent="0.3">
      <c r="C82" s="17" t="str">
        <f>[1]k!$A$10</f>
        <v>HE001</v>
      </c>
      <c r="D82" s="18" t="str">
        <f>[1]k!$B$10</f>
        <v>HERRAMIENTA MENOR</v>
      </c>
      <c r="E82" s="19" t="s">
        <v>15</v>
      </c>
      <c r="F82" s="20">
        <f>SUM(H78:H80)</f>
        <v>140.96899999999999</v>
      </c>
      <c r="G82" s="18">
        <f>[1]k!$D$10</f>
        <v>0.03</v>
      </c>
      <c r="H82" s="18">
        <f>G82*F82</f>
        <v>4.2290700000000001</v>
      </c>
    </row>
    <row r="83" spans="3:8" x14ac:dyDescent="0.3">
      <c r="C83" s="17" t="str">
        <f>[1]k!$A$11</f>
        <v>HE002</v>
      </c>
      <c r="D83" s="18" t="str">
        <f>[1]k!$B$11</f>
        <v>MANDO INTERMEDIO</v>
      </c>
      <c r="E83" s="19" t="s">
        <v>15</v>
      </c>
      <c r="F83" s="18">
        <f>F82</f>
        <v>140.96899999999999</v>
      </c>
      <c r="G83" s="18">
        <f>[1]k!$D$11</f>
        <v>0.1</v>
      </c>
      <c r="H83" s="18">
        <f>G83*F83</f>
        <v>14.0969</v>
      </c>
    </row>
    <row r="84" spans="3:8" x14ac:dyDescent="0.3">
      <c r="C84" s="17" t="str">
        <f>[1]k!$A$12</f>
        <v>HE003</v>
      </c>
      <c r="D84" s="18" t="str">
        <f>[1]k!$B$12</f>
        <v>EQUIPO DE SEGURIDAD</v>
      </c>
      <c r="E84" s="19" t="s">
        <v>15</v>
      </c>
      <c r="F84" s="18">
        <f t="shared" ref="F84:F86" si="9">F83</f>
        <v>140.96899999999999</v>
      </c>
      <c r="G84" s="18">
        <f>[1]k!$D$12</f>
        <v>0.01</v>
      </c>
      <c r="H84" s="18">
        <f>G84*F84</f>
        <v>1.4096899999999999</v>
      </c>
    </row>
    <row r="85" spans="3:8" x14ac:dyDescent="0.3">
      <c r="C85" s="17" t="str">
        <f>[1]k!$A$13</f>
        <v>HE004</v>
      </c>
      <c r="D85" s="18" t="str">
        <f>[1]k!$B$13</f>
        <v>PRESTACIONES S.S.</v>
      </c>
      <c r="E85" s="19" t="s">
        <v>15</v>
      </c>
      <c r="F85" s="18">
        <f t="shared" si="9"/>
        <v>140.96899999999999</v>
      </c>
      <c r="G85" s="18">
        <v>0</v>
      </c>
      <c r="H85" s="18">
        <f>G85*F85</f>
        <v>0</v>
      </c>
    </row>
    <row r="86" spans="3:8" x14ac:dyDescent="0.3">
      <c r="C86" s="17" t="str">
        <f>[1]k!$A$14</f>
        <v>HE005</v>
      </c>
      <c r="D86" s="18" t="str">
        <f>[1]k!$B$14</f>
        <v>IMPUESTO SOBRE NOMINA</v>
      </c>
      <c r="E86" s="19" t="s">
        <v>15</v>
      </c>
      <c r="F86" s="18">
        <f t="shared" si="9"/>
        <v>140.96899999999999</v>
      </c>
      <c r="G86" s="18">
        <v>0</v>
      </c>
      <c r="H86" s="18">
        <f>G86*F86</f>
        <v>0</v>
      </c>
    </row>
    <row r="87" spans="3:8" x14ac:dyDescent="0.3">
      <c r="C87" s="14"/>
      <c r="D87" s="15"/>
      <c r="E87" s="16"/>
      <c r="F87" s="15"/>
      <c r="G87" s="14"/>
      <c r="H87" s="15"/>
    </row>
    <row r="88" spans="3:8" x14ac:dyDescent="0.3">
      <c r="C88" s="14" t="s">
        <v>16</v>
      </c>
      <c r="D88" s="15" t="str">
        <f t="array" ref="D88:F88">IFERROR(VLOOKUP(C88,[1]MA!$A$6:$D$26,{2,3,4},0),IFERROR(VLOOKUP(C88,[1]MO!$A$6:$D$26,{2,3,4},0),IFERROR(VLOOKUP(C88,[1]MQ!$A$6:$D$26,{2,3,4},0),IFERROR(VLOOKUP(C88,BA!$A$6:$H$193,{2,5,8},0),{"No encontrado","X","X"}))))</f>
        <v>REVOLVEDORA 1 SACO</v>
      </c>
      <c r="E88" s="16" t="str">
        <v>Hr</v>
      </c>
      <c r="F88" s="15">
        <v>250</v>
      </c>
      <c r="G88" s="14">
        <v>1</v>
      </c>
      <c r="H88" s="15">
        <f t="shared" ref="H88" si="10">G88*F88</f>
        <v>250</v>
      </c>
    </row>
    <row r="90" spans="3:8" x14ac:dyDescent="0.3">
      <c r="C90" s="21" t="str">
        <f>[2]k!$A$2</f>
        <v>CD</v>
      </c>
      <c r="D90" s="21" t="str">
        <f>[2]k!$B$2</f>
        <v>COSTO DIRECTO</v>
      </c>
      <c r="E90" s="22"/>
      <c r="F90" s="23"/>
      <c r="G90" s="23"/>
      <c r="H90" s="23"/>
    </row>
    <row r="91" spans="3:8" x14ac:dyDescent="0.3">
      <c r="C91" s="21" t="str">
        <f>[2]k!$A$3</f>
        <v>IO</v>
      </c>
      <c r="D91" s="21" t="str">
        <f>[2]k!$B$3</f>
        <v>INDIRECTOS OFICINA</v>
      </c>
      <c r="E91" s="22"/>
      <c r="F91" s="24">
        <f>SUM(H73:H88)</f>
        <v>579.33366000000001</v>
      </c>
      <c r="G91" s="25">
        <f>[2]k!$D$3</f>
        <v>0.08</v>
      </c>
      <c r="H91" s="21">
        <f>G91*F91</f>
        <v>46.3466928</v>
      </c>
    </row>
    <row r="92" spans="3:8" x14ac:dyDescent="0.3">
      <c r="C92" s="21" t="str">
        <f>[2]k!$A$4</f>
        <v>IC</v>
      </c>
      <c r="D92" s="21" t="str">
        <f>[2]k!$B$4</f>
        <v>INDIRECTOS DE CAMPO</v>
      </c>
      <c r="E92" s="22"/>
      <c r="F92" s="21">
        <f>F91</f>
        <v>579.33366000000001</v>
      </c>
      <c r="G92" s="25">
        <f>[2]k!$D$4</f>
        <v>0.14000000000000001</v>
      </c>
      <c r="H92" s="21">
        <f>G92*F92</f>
        <v>81.106712400000006</v>
      </c>
    </row>
    <row r="93" spans="3:8" x14ac:dyDescent="0.3">
      <c r="C93" s="21" t="str">
        <f>[2]k!$A$5</f>
        <v>FI</v>
      </c>
      <c r="D93" s="21" t="str">
        <f>[2]k!$B$5</f>
        <v>FINANCIAMIENTO</v>
      </c>
      <c r="E93" s="22"/>
      <c r="F93" s="21">
        <f>F92+H91+H92</f>
        <v>706.78706520000003</v>
      </c>
      <c r="G93" s="25">
        <f>[2]k!$D$5</f>
        <v>0.01</v>
      </c>
      <c r="H93" s="21">
        <f>G93*F93</f>
        <v>7.0678706520000008</v>
      </c>
    </row>
    <row r="94" spans="3:8" x14ac:dyDescent="0.3">
      <c r="C94" s="21" t="str">
        <f>[2]k!$A$6</f>
        <v>UT</v>
      </c>
      <c r="D94" s="21" t="str">
        <f>[2]k!$B$6</f>
        <v>UTILIDAD</v>
      </c>
      <c r="E94" s="22"/>
      <c r="F94" s="21">
        <f>F93+H93</f>
        <v>713.85493585200004</v>
      </c>
      <c r="G94" s="25">
        <f>[2]k!$D$6</f>
        <v>0.05</v>
      </c>
      <c r="H94" s="21">
        <f>G94*F94</f>
        <v>35.692746792600005</v>
      </c>
    </row>
    <row r="95" spans="3:8" x14ac:dyDescent="0.3">
      <c r="C95" s="21" t="str">
        <f>[2]k!$A$7</f>
        <v>CA</v>
      </c>
      <c r="D95" s="21" t="str">
        <f>[2]k!$B$7</f>
        <v>CARGOS ADICIONALES</v>
      </c>
      <c r="E95" s="22"/>
      <c r="F95" s="21">
        <f>(F94+H94)/(1-G95)</f>
        <v>764.84457412714289</v>
      </c>
      <c r="G95" s="25">
        <f>[2]k!$D$7</f>
        <v>0.02</v>
      </c>
      <c r="H95" s="21">
        <f>G95*F95</f>
        <v>15.296891482542858</v>
      </c>
    </row>
    <row r="96" spans="3:8" x14ac:dyDescent="0.3">
      <c r="C96" s="26" t="str">
        <f>[2]k!$A$8</f>
        <v>PU</v>
      </c>
      <c r="D96" s="26" t="str">
        <f>[2]k!$B$8</f>
        <v>PRECIO UNITARIO</v>
      </c>
      <c r="E96" s="27"/>
      <c r="F96" s="26"/>
      <c r="G96" s="28"/>
      <c r="H96" s="26">
        <f>SUM(H91:H95)+F91</f>
        <v>764.84457412714289</v>
      </c>
    </row>
    <row r="193" spans="1:5" x14ac:dyDescent="0.3">
      <c r="A193" s="6" t="s">
        <v>21</v>
      </c>
      <c r="B193" s="6"/>
      <c r="C193" s="6"/>
      <c r="D193" s="6"/>
      <c r="E193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2024-10-06T20:29:22Z</dcterms:created>
  <dcterms:modified xsi:type="dcterms:W3CDTF">2024-10-12T00:24:27Z</dcterms:modified>
</cp:coreProperties>
</file>