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636e9f8f88445ca/Documentos/Valuación/Ingenieria de Costos/"/>
    </mc:Choice>
  </mc:AlternateContent>
  <xr:revisionPtr revIDLastSave="10" documentId="8_{CD728A73-5EB1-470D-B3D2-D12E1AE370A1}" xr6:coauthVersionLast="47" xr6:coauthVersionMax="47" xr10:uidLastSave="{CA679B99-6E57-452F-9543-5EE55DA46DBA}"/>
  <bookViews>
    <workbookView xWindow="-120" yWindow="-120" windowWidth="19800" windowHeight="11760" xr2:uid="{716F30C2-EC88-4623-B978-06BA9B6DC260}"/>
  </bookViews>
  <sheets>
    <sheet name="PU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6" i="1" l="1"/>
  <c r="G168" i="1"/>
  <c r="D190" i="1"/>
  <c r="C190" i="1"/>
  <c r="G189" i="1"/>
  <c r="D189" i="1"/>
  <c r="C189" i="1"/>
  <c r="G188" i="1"/>
  <c r="D188" i="1"/>
  <c r="C188" i="1"/>
  <c r="G187" i="1"/>
  <c r="D187" i="1"/>
  <c r="C187" i="1"/>
  <c r="G186" i="1"/>
  <c r="D186" i="1"/>
  <c r="C186" i="1"/>
  <c r="G185" i="1"/>
  <c r="D185" i="1"/>
  <c r="C185" i="1"/>
  <c r="D184" i="1"/>
  <c r="C184" i="1"/>
  <c r="G182" i="1"/>
  <c r="D182" i="1"/>
  <c r="C182" i="1"/>
  <c r="G181" i="1"/>
  <c r="D181" i="1"/>
  <c r="C181" i="1"/>
  <c r="G180" i="1"/>
  <c r="D180" i="1"/>
  <c r="C180" i="1"/>
  <c r="G179" i="1"/>
  <c r="D179" i="1"/>
  <c r="C179" i="1"/>
  <c r="G178" i="1"/>
  <c r="D178" i="1"/>
  <c r="C178" i="1"/>
  <c r="D176" i="1" a="1"/>
  <c r="D176" i="1" s="1"/>
  <c r="D174" i="1" a="1"/>
  <c r="H174" i="1" s="1"/>
  <c r="D173" i="1" a="1"/>
  <c r="D173" i="1" s="1"/>
  <c r="G171" i="1"/>
  <c r="D171" i="1" a="1"/>
  <c r="D171" i="1" s="1"/>
  <c r="G170" i="1"/>
  <c r="D170" i="1" a="1"/>
  <c r="D170" i="1" s="1"/>
  <c r="G169" i="1"/>
  <c r="D169" i="1" a="1"/>
  <c r="D169" i="1" s="1"/>
  <c r="G167" i="1"/>
  <c r="H167" i="1" s="1"/>
  <c r="D168" i="1" a="1"/>
  <c r="D168" i="1" s="1"/>
  <c r="D167" i="1" a="1"/>
  <c r="D167" i="1" s="1"/>
  <c r="D163" i="1"/>
  <c r="C163" i="1"/>
  <c r="G162" i="1"/>
  <c r="D162" i="1"/>
  <c r="C162" i="1"/>
  <c r="G161" i="1"/>
  <c r="D161" i="1"/>
  <c r="C161" i="1"/>
  <c r="G160" i="1"/>
  <c r="D160" i="1"/>
  <c r="C160" i="1"/>
  <c r="G159" i="1"/>
  <c r="D159" i="1"/>
  <c r="C159" i="1"/>
  <c r="G158" i="1"/>
  <c r="D158" i="1"/>
  <c r="C158" i="1"/>
  <c r="D157" i="1"/>
  <c r="C157" i="1"/>
  <c r="G155" i="1"/>
  <c r="D155" i="1"/>
  <c r="C155" i="1"/>
  <c r="G154" i="1"/>
  <c r="D154" i="1"/>
  <c r="C154" i="1"/>
  <c r="G153" i="1"/>
  <c r="D153" i="1"/>
  <c r="C153" i="1"/>
  <c r="G152" i="1"/>
  <c r="D152" i="1"/>
  <c r="C152" i="1"/>
  <c r="G151" i="1"/>
  <c r="D151" i="1"/>
  <c r="C151" i="1"/>
  <c r="D149" i="1" a="1"/>
  <c r="D149" i="1" s="1"/>
  <c r="D148" i="1" a="1"/>
  <c r="H148" i="1" s="1"/>
  <c r="D146" i="1" a="1"/>
  <c r="H146" i="1" s="1"/>
  <c r="D145" i="1" a="1"/>
  <c r="D145" i="1" s="1"/>
  <c r="D140" i="1"/>
  <c r="C140" i="1"/>
  <c r="G139" i="1"/>
  <c r="D139" i="1"/>
  <c r="C139" i="1"/>
  <c r="G138" i="1"/>
  <c r="D138" i="1"/>
  <c r="C138" i="1"/>
  <c r="G137" i="1"/>
  <c r="D137" i="1"/>
  <c r="C137" i="1"/>
  <c r="G136" i="1"/>
  <c r="D136" i="1"/>
  <c r="C136" i="1"/>
  <c r="G135" i="1"/>
  <c r="D135" i="1"/>
  <c r="C135" i="1"/>
  <c r="D134" i="1"/>
  <c r="C134" i="1"/>
  <c r="G132" i="1"/>
  <c r="D132" i="1"/>
  <c r="C132" i="1"/>
  <c r="G131" i="1"/>
  <c r="D131" i="1"/>
  <c r="C131" i="1"/>
  <c r="G130" i="1"/>
  <c r="D130" i="1"/>
  <c r="C130" i="1"/>
  <c r="G129" i="1"/>
  <c r="D129" i="1"/>
  <c r="C129" i="1"/>
  <c r="G128" i="1"/>
  <c r="D128" i="1"/>
  <c r="C128" i="1"/>
  <c r="D126" i="1" a="1"/>
  <c r="D126" i="1" s="1"/>
  <c r="G124" i="1"/>
  <c r="D124" i="1" a="1"/>
  <c r="D124" i="1" s="1"/>
  <c r="G123" i="1"/>
  <c r="D123" i="1" a="1"/>
  <c r="D123" i="1" s="1"/>
  <c r="D118" i="1"/>
  <c r="C118" i="1"/>
  <c r="G117" i="1"/>
  <c r="D117" i="1"/>
  <c r="C117" i="1"/>
  <c r="G116" i="1"/>
  <c r="D116" i="1"/>
  <c r="C116" i="1"/>
  <c r="G115" i="1"/>
  <c r="D115" i="1"/>
  <c r="C115" i="1"/>
  <c r="G114" i="1"/>
  <c r="D114" i="1"/>
  <c r="C114" i="1"/>
  <c r="G113" i="1"/>
  <c r="D113" i="1"/>
  <c r="C113" i="1"/>
  <c r="D112" i="1"/>
  <c r="C112" i="1"/>
  <c r="G110" i="1"/>
  <c r="D110" i="1"/>
  <c r="C110" i="1"/>
  <c r="G109" i="1"/>
  <c r="D109" i="1"/>
  <c r="C109" i="1"/>
  <c r="G108" i="1"/>
  <c r="D108" i="1"/>
  <c r="C108" i="1"/>
  <c r="G107" i="1"/>
  <c r="D107" i="1"/>
  <c r="C107" i="1"/>
  <c r="G106" i="1"/>
  <c r="D106" i="1"/>
  <c r="C106" i="1"/>
  <c r="D104" i="1" a="1"/>
  <c r="H104" i="1" s="1"/>
  <c r="D103" i="1" a="1"/>
  <c r="H103" i="1" s="1"/>
  <c r="D101" i="1" a="1"/>
  <c r="D101" i="1" s="1"/>
  <c r="G100" i="1"/>
  <c r="D100" i="1" a="1"/>
  <c r="D100" i="1" s="1"/>
  <c r="G99" i="1"/>
  <c r="D99" i="1" a="1"/>
  <c r="D99" i="1" s="1"/>
  <c r="G98" i="1"/>
  <c r="D98" i="1" a="1"/>
  <c r="D98" i="1" s="1"/>
  <c r="G97" i="1"/>
  <c r="D97" i="1" a="1"/>
  <c r="D97" i="1" s="1"/>
  <c r="D92" i="1"/>
  <c r="C92" i="1"/>
  <c r="G91" i="1"/>
  <c r="D91" i="1"/>
  <c r="C91" i="1"/>
  <c r="G90" i="1"/>
  <c r="D90" i="1"/>
  <c r="C90" i="1"/>
  <c r="G89" i="1"/>
  <c r="D89" i="1"/>
  <c r="C89" i="1"/>
  <c r="G88" i="1"/>
  <c r="D88" i="1"/>
  <c r="C88" i="1"/>
  <c r="G87" i="1"/>
  <c r="D87" i="1"/>
  <c r="C87" i="1"/>
  <c r="D86" i="1"/>
  <c r="C86" i="1"/>
  <c r="G84" i="1"/>
  <c r="D84" i="1"/>
  <c r="C84" i="1"/>
  <c r="G83" i="1"/>
  <c r="D83" i="1"/>
  <c r="C83" i="1"/>
  <c r="G82" i="1"/>
  <c r="D82" i="1"/>
  <c r="C82" i="1"/>
  <c r="G81" i="1"/>
  <c r="D81" i="1"/>
  <c r="C81" i="1"/>
  <c r="G80" i="1"/>
  <c r="D80" i="1"/>
  <c r="C80" i="1"/>
  <c r="D78" i="1" a="1"/>
  <c r="H78" i="1" s="1"/>
  <c r="D77" i="1" a="1"/>
  <c r="D77" i="1" s="1"/>
  <c r="D75" i="1" a="1"/>
  <c r="H75" i="1" s="1"/>
  <c r="D74" i="1" a="1"/>
  <c r="H74" i="1" s="1"/>
  <c r="D70" i="1"/>
  <c r="C70" i="1"/>
  <c r="G69" i="1"/>
  <c r="D69" i="1"/>
  <c r="C69" i="1"/>
  <c r="G68" i="1"/>
  <c r="D68" i="1"/>
  <c r="C68" i="1"/>
  <c r="G67" i="1"/>
  <c r="D67" i="1"/>
  <c r="C67" i="1"/>
  <c r="G66" i="1"/>
  <c r="D66" i="1"/>
  <c r="C66" i="1"/>
  <c r="G65" i="1"/>
  <c r="D65" i="1"/>
  <c r="C65" i="1"/>
  <c r="D64" i="1"/>
  <c r="C64" i="1"/>
  <c r="G62" i="1"/>
  <c r="D62" i="1"/>
  <c r="C62" i="1"/>
  <c r="G61" i="1"/>
  <c r="D61" i="1"/>
  <c r="C61" i="1"/>
  <c r="G60" i="1"/>
  <c r="D60" i="1"/>
  <c r="C60" i="1"/>
  <c r="G59" i="1"/>
  <c r="D59" i="1"/>
  <c r="C59" i="1"/>
  <c r="G58" i="1"/>
  <c r="D58" i="1"/>
  <c r="C58" i="1"/>
  <c r="D56" i="1" a="1"/>
  <c r="H56" i="1" s="1"/>
  <c r="F58" i="1" s="1"/>
  <c r="F59" i="1" s="1"/>
  <c r="F60" i="1" s="1"/>
  <c r="D51" i="1"/>
  <c r="C51" i="1"/>
  <c r="G50" i="1"/>
  <c r="D50" i="1"/>
  <c r="C50" i="1"/>
  <c r="G49" i="1"/>
  <c r="D49" i="1"/>
  <c r="C49" i="1"/>
  <c r="G48" i="1"/>
  <c r="D48" i="1"/>
  <c r="C48" i="1"/>
  <c r="G47" i="1"/>
  <c r="D47" i="1"/>
  <c r="C47" i="1"/>
  <c r="G46" i="1"/>
  <c r="D46" i="1"/>
  <c r="C46" i="1"/>
  <c r="D45" i="1"/>
  <c r="C45" i="1"/>
  <c r="G43" i="1"/>
  <c r="D43" i="1"/>
  <c r="C43" i="1"/>
  <c r="G42" i="1"/>
  <c r="D42" i="1"/>
  <c r="C42" i="1"/>
  <c r="G41" i="1"/>
  <c r="D41" i="1"/>
  <c r="C41" i="1"/>
  <c r="G40" i="1"/>
  <c r="D40" i="1"/>
  <c r="C40" i="1"/>
  <c r="G39" i="1"/>
  <c r="D39" i="1"/>
  <c r="C39" i="1"/>
  <c r="D37" i="1" a="1"/>
  <c r="D37" i="1" s="1"/>
  <c r="D27" i="1"/>
  <c r="C27" i="1"/>
  <c r="G26" i="1"/>
  <c r="D26" i="1"/>
  <c r="C26" i="1"/>
  <c r="G25" i="1"/>
  <c r="D25" i="1"/>
  <c r="C25" i="1"/>
  <c r="G24" i="1"/>
  <c r="D24" i="1"/>
  <c r="C24" i="1"/>
  <c r="G23" i="1"/>
  <c r="D23" i="1"/>
  <c r="C23" i="1"/>
  <c r="G22" i="1"/>
  <c r="D22" i="1"/>
  <c r="C22" i="1"/>
  <c r="D21" i="1"/>
  <c r="C21" i="1"/>
  <c r="G19" i="1"/>
  <c r="D19" i="1"/>
  <c r="C19" i="1"/>
  <c r="G18" i="1"/>
  <c r="D18" i="1"/>
  <c r="C18" i="1"/>
  <c r="G17" i="1"/>
  <c r="D17" i="1"/>
  <c r="C17" i="1"/>
  <c r="G16" i="1"/>
  <c r="D16" i="1"/>
  <c r="C16" i="1"/>
  <c r="G15" i="1"/>
  <c r="D15" i="1"/>
  <c r="C15" i="1"/>
  <c r="D13" i="1" a="1"/>
  <c r="H13" i="1" s="1"/>
  <c r="D12" i="1" a="1"/>
  <c r="H12" i="1" s="1"/>
  <c r="D10" i="1" a="1"/>
  <c r="H10" i="1" s="1"/>
  <c r="D9" i="1" a="1"/>
  <c r="D9" i="1" s="1"/>
  <c r="D8" i="1" a="1"/>
  <c r="H8" i="1" s="1"/>
  <c r="B6" i="1"/>
  <c r="H58" i="1" l="1"/>
  <c r="D10" i="1"/>
  <c r="H37" i="1"/>
  <c r="F39" i="1" s="1"/>
  <c r="F40" i="1" s="1"/>
  <c r="H40" i="1" s="1"/>
  <c r="D56" i="1"/>
  <c r="H9" i="1"/>
  <c r="H77" i="1"/>
  <c r="F80" i="1" s="1"/>
  <c r="F81" i="1" s="1"/>
  <c r="F82" i="1" s="1"/>
  <c r="H169" i="1"/>
  <c r="H171" i="1"/>
  <c r="D8" i="1"/>
  <c r="D13" i="1"/>
  <c r="D75" i="1"/>
  <c r="D78" i="1"/>
  <c r="H145" i="1"/>
  <c r="H98" i="1"/>
  <c r="H100" i="1"/>
  <c r="D104" i="1"/>
  <c r="H123" i="1"/>
  <c r="H126" i="1"/>
  <c r="F128" i="1" s="1"/>
  <c r="F129" i="1" s="1"/>
  <c r="H129" i="1" s="1"/>
  <c r="D148" i="1"/>
  <c r="H59" i="1"/>
  <c r="H97" i="1"/>
  <c r="H99" i="1"/>
  <c r="H124" i="1"/>
  <c r="H149" i="1"/>
  <c r="F151" i="1" s="1"/>
  <c r="F152" i="1" s="1"/>
  <c r="H168" i="1"/>
  <c r="H170" i="1"/>
  <c r="H173" i="1"/>
  <c r="F178" i="1" s="1"/>
  <c r="F179" i="1" s="1"/>
  <c r="H60" i="1"/>
  <c r="F61" i="1"/>
  <c r="F62" i="1" s="1"/>
  <c r="H62" i="1" s="1"/>
  <c r="H61" i="1"/>
  <c r="F130" i="1"/>
  <c r="F106" i="1"/>
  <c r="F15" i="1"/>
  <c r="H80" i="1"/>
  <c r="D174" i="1"/>
  <c r="H176" i="1"/>
  <c r="D12" i="1"/>
  <c r="D74" i="1"/>
  <c r="D103" i="1"/>
  <c r="D146" i="1"/>
  <c r="G101" i="1"/>
  <c r="H101" i="1" s="1"/>
  <c r="H152" i="1" l="1"/>
  <c r="F153" i="1"/>
  <c r="F154" i="1" s="1"/>
  <c r="H154" i="1" s="1"/>
  <c r="F65" i="1"/>
  <c r="F41" i="1"/>
  <c r="F42" i="1" s="1"/>
  <c r="H42" i="1" s="1"/>
  <c r="F46" i="1" s="1"/>
  <c r="H128" i="1"/>
  <c r="H39" i="1"/>
  <c r="H151" i="1"/>
  <c r="H41" i="1"/>
  <c r="F155" i="1"/>
  <c r="H155" i="1" s="1"/>
  <c r="H106" i="1"/>
  <c r="F107" i="1"/>
  <c r="H82" i="1"/>
  <c r="F83" i="1"/>
  <c r="H15" i="1"/>
  <c r="F16" i="1"/>
  <c r="F43" i="1"/>
  <c r="H43" i="1" s="1"/>
  <c r="H81" i="1"/>
  <c r="F66" i="1"/>
  <c r="H130" i="1"/>
  <c r="F131" i="1"/>
  <c r="H178" i="1"/>
  <c r="H65" i="1"/>
  <c r="H179" i="1"/>
  <c r="F180" i="1"/>
  <c r="H153" i="1" l="1"/>
  <c r="F158" i="1"/>
  <c r="F159" i="1" s="1"/>
  <c r="F47" i="1"/>
  <c r="H46" i="1"/>
  <c r="H158" i="1"/>
  <c r="F84" i="1"/>
  <c r="H84" i="1" s="1"/>
  <c r="H83" i="1"/>
  <c r="F87" i="1" s="1"/>
  <c r="H66" i="1"/>
  <c r="F67" i="1" s="1"/>
  <c r="F17" i="1"/>
  <c r="H16" i="1"/>
  <c r="F108" i="1"/>
  <c r="H107" i="1"/>
  <c r="F181" i="1"/>
  <c r="H180" i="1"/>
  <c r="F132" i="1"/>
  <c r="H132" i="1" s="1"/>
  <c r="H131" i="1"/>
  <c r="F135" i="1" l="1"/>
  <c r="H67" i="1"/>
  <c r="F68" i="1" s="1"/>
  <c r="F136" i="1"/>
  <c r="H135" i="1"/>
  <c r="F88" i="1"/>
  <c r="H87" i="1"/>
  <c r="F182" i="1"/>
  <c r="H182" i="1" s="1"/>
  <c r="H181" i="1"/>
  <c r="H47" i="1"/>
  <c r="H159" i="1"/>
  <c r="F160" i="1" s="1"/>
  <c r="F109" i="1"/>
  <c r="H108" i="1"/>
  <c r="F18" i="1"/>
  <c r="H17" i="1"/>
  <c r="H160" i="1" l="1"/>
  <c r="F161" i="1" s="1"/>
  <c r="H68" i="1"/>
  <c r="F69" i="1" s="1"/>
  <c r="H69" i="1" s="1"/>
  <c r="F110" i="1"/>
  <c r="H110" i="1" s="1"/>
  <c r="H109" i="1"/>
  <c r="H136" i="1"/>
  <c r="F137" i="1" s="1"/>
  <c r="F19" i="1"/>
  <c r="H19" i="1" s="1"/>
  <c r="H18" i="1"/>
  <c r="F48" i="1"/>
  <c r="H88" i="1"/>
  <c r="F185" i="1"/>
  <c r="F22" i="1" l="1"/>
  <c r="F23" i="1" s="1"/>
  <c r="H22" i="1"/>
  <c r="H137" i="1"/>
  <c r="F138" i="1" s="1"/>
  <c r="H161" i="1"/>
  <c r="F162" i="1" s="1"/>
  <c r="H162" i="1" s="1"/>
  <c r="H163" i="1" s="1"/>
  <c r="H143" i="1" s="1"/>
  <c r="F89" i="1"/>
  <c r="F113" i="1"/>
  <c r="H48" i="1"/>
  <c r="F49" i="1" s="1"/>
  <c r="F186" i="1"/>
  <c r="H185" i="1"/>
  <c r="H70" i="1"/>
  <c r="H54" i="1" s="1"/>
  <c r="F114" i="1" l="1"/>
  <c r="H113" i="1"/>
  <c r="H138" i="1"/>
  <c r="F139" i="1" s="1"/>
  <c r="H139" i="1" s="1"/>
  <c r="H140" i="1" s="1"/>
  <c r="H121" i="1" s="1"/>
  <c r="H23" i="1"/>
  <c r="F24" i="1"/>
  <c r="H49" i="1"/>
  <c r="F50" i="1" s="1"/>
  <c r="H50" i="1" s="1"/>
  <c r="H51" i="1" s="1"/>
  <c r="H35" i="1" s="1"/>
  <c r="H89" i="1"/>
  <c r="F90" i="1" s="1"/>
  <c r="H186" i="1"/>
  <c r="F187" i="1" s="1"/>
  <c r="H90" i="1" l="1"/>
  <c r="F91" i="1"/>
  <c r="H91" i="1" s="1"/>
  <c r="H92" i="1" s="1"/>
  <c r="H73" i="1" s="1"/>
  <c r="H187" i="1"/>
  <c r="F188" i="1"/>
  <c r="H24" i="1"/>
  <c r="F25" i="1" s="1"/>
  <c r="H114" i="1"/>
  <c r="F115" i="1"/>
  <c r="H25" i="1" l="1"/>
  <c r="H188" i="1"/>
  <c r="F189" i="1"/>
  <c r="H189" i="1" s="1"/>
  <c r="H115" i="1"/>
  <c r="F116" i="1" l="1"/>
  <c r="F26" i="1"/>
  <c r="H26" i="1" s="1"/>
  <c r="H27" i="1" s="1"/>
  <c r="H6" i="1" s="1"/>
  <c r="H190" i="1"/>
  <c r="H165" i="1" s="1"/>
  <c r="H116" i="1" l="1"/>
  <c r="F117" i="1" s="1"/>
  <c r="H117" i="1" s="1"/>
  <c r="H118" i="1" s="1"/>
  <c r="H9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<sst xmlns="http://schemas.openxmlformats.org/spreadsheetml/2006/main" count="105" uniqueCount="47">
  <si>
    <t>ANALISIS DE PRECIOS UNITARIOS</t>
  </si>
  <si>
    <t>CLAVE PU</t>
  </si>
  <si>
    <t>CONCEPTO</t>
  </si>
  <si>
    <t>CLAVE INSUMO</t>
  </si>
  <si>
    <t>DESCRIPCION</t>
  </si>
  <si>
    <t>UNIDAD</t>
  </si>
  <si>
    <t>PRECIO</t>
  </si>
  <si>
    <t>CANT</t>
  </si>
  <si>
    <t>IMPORTE</t>
  </si>
  <si>
    <t>P001</t>
  </si>
  <si>
    <t>m2</t>
  </si>
  <si>
    <t>CAL</t>
  </si>
  <si>
    <t>MAD</t>
  </si>
  <si>
    <t>CLAVO</t>
  </si>
  <si>
    <t>MO001</t>
  </si>
  <si>
    <t>MO002</t>
  </si>
  <si>
    <t>%MO</t>
  </si>
  <si>
    <t>PU002</t>
  </si>
  <si>
    <t>EXCAVACION A MANO EN ZANJAS EN MATERIAL B</t>
  </si>
  <si>
    <t>MO012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</si>
  <si>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</si>
  <si>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</si>
  <si>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</si>
  <si>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</si>
  <si>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</si>
  <si>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PBRAZA</t>
  </si>
  <si>
    <t>BA001</t>
  </si>
  <si>
    <t>PU005</t>
  </si>
  <si>
    <t>CADENA DE DESPLANTE CONCRETO F'c=150 Kg/cm2 DE 15x15cm ARMADA CON 4 Vs #3, ESTRIBOS #2 @ 15cm</t>
  </si>
  <si>
    <t>ml</t>
  </si>
  <si>
    <t>BA004</t>
  </si>
  <si>
    <t>BA002</t>
  </si>
  <si>
    <t>ALAMBRON</t>
  </si>
  <si>
    <t>VAR</t>
  </si>
  <si>
    <t>ALAM</t>
  </si>
  <si>
    <t>PU006</t>
  </si>
  <si>
    <t>IMPERMEABILIZACIÓN DE CADENAS DE DESPLANTE DE 15 CMS DE ANCHO A BASE DE EMULSIÓN ASFÁLTICA Y RIEGO DE ARENA</t>
  </si>
  <si>
    <t>EMULS</t>
  </si>
  <si>
    <t>ARENA</t>
  </si>
  <si>
    <t>PU007</t>
  </si>
  <si>
    <t>MURO DE 15 CMS DE ESPESOR CON TABIQUE ROJO RECOCIDO DE 7X14X28 CMS ASENTADO CON MEZCLA  MORTERO CEMENTO-ARENA EN PROPORCIÓN 1:5</t>
  </si>
  <si>
    <t>M2</t>
  </si>
  <si>
    <t>TABIQUE</t>
  </si>
  <si>
    <t>PU008</t>
  </si>
  <si>
    <t>ZAPATA  CUADRADA AISLADA , ELABORADA CON CONCRETO F'C=250 KG/CM2 DE SECCIÓN 60X60 CMS Y PERALTE DE 20 CMS DE ESPESOR ARMADO SENCILLO CON VARILLA NO. 3  A CADA 15 CMS Y PLANTILLA DE MORTERO DE 5 CMS DE ESPESOR</t>
  </si>
  <si>
    <t>PZA</t>
  </si>
  <si>
    <t>MQ003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</si>
</sst>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#,##0.000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  <font>
      <sz val="11"/>
      <color rgb="FFC00000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0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horizontal="center"/>
    </xf>
    <xf numFmtId="4" fontId="2" fillId="0" borderId="1" xfId="0" applyNumberFormat="1" applyFont="1" applyBorder="1" applyAlignment="1">
      <alignment vertical="center"/>
    </xf>
    <xf numFmtId="4" fontId="2" fillId="0" borderId="1" xfId="0" applyNumberFormat="1" applyFont="1" applyBorder="1" applyAlignment="1">
      <alignment horizontal="center"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vertical="top"/>
    </xf>
    <xf numFmtId="4" fontId="3" fillId="0" borderId="0" xfId="0" applyNumberFormat="1" applyFont="1" applyAlignment="1">
      <alignment horizontal="center" vertical="top"/>
    </xf>
    <xf numFmtId="4" fontId="4" fillId="0" borderId="0" xfId="0" applyNumberFormat="1" applyFont="1" applyAlignment="1">
      <alignment vertical="top"/>
    </xf>
    <xf numFmtId="4" fontId="5" fillId="0" borderId="0" xfId="0" applyNumberFormat="1" applyFont="1"/>
    <xf numFmtId="4" fontId="5" fillId="0" borderId="0" xfId="0" applyNumberFormat="1" applyFont="1" applyAlignment="1">
      <alignment horizontal="center"/>
    </xf>
    <xf numFmtId="4" fontId="0" fillId="2" borderId="0" xfId="0" applyNumberFormat="1" applyFill="1"/>
    <xf numFmtId="4" fontId="5" fillId="2" borderId="0" xfId="0" applyNumberFormat="1" applyFont="1" applyFill="1"/>
    <xf numFmtId="4" fontId="5" fillId="2" borderId="0" xfId="0" applyNumberFormat="1" applyFont="1" applyFill="1" applyAlignment="1">
      <alignment horizontal="center"/>
    </xf>
    <xf numFmtId="4" fontId="4" fillId="2" borderId="0" xfId="0" applyNumberFormat="1" applyFont="1" applyFill="1"/>
    <xf numFmtId="4" fontId="5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4" fillId="3" borderId="0" xfId="0" applyNumberFormat="1" applyFont="1" applyFill="1"/>
    <xf numFmtId="10" fontId="5" fillId="3" borderId="0" xfId="1" applyNumberFormat="1" applyFont="1" applyFill="1"/>
    <xf numFmtId="4" fontId="6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6" fillId="3" borderId="0" xfId="1" applyNumberFormat="1" applyFont="1" applyFill="1"/>
    <xf numFmtId="4" fontId="2" fillId="0" borderId="0" xfId="0" applyNumberFormat="1" applyFont="1"/>
    <xf numFmtId="4" fontId="0" fillId="0" borderId="0" xfId="0" applyNumberFormat="1" applyAlignment="1">
      <alignment horizontal="center" vertical="top"/>
    </xf>
    <xf numFmtId="164" fontId="0" fillId="0" borderId="0" xfId="0" applyNumberFormat="1"/>
    <xf numFmtId="165" fontId="0" fillId="0" borderId="0" xfId="0" applyNumberFormat="1"/>
    <xf numFmtId="4" fontId="0" fillId="0" borderId="0" xfId="0" applyNumberFormat="1" applyAlignment="1">
      <alignment vertical="top" wrapText="1"/>
    </xf>
    <xf numFmtId="4" fontId="3" fillId="0" borderId="2" xfId="0" applyNumberFormat="1" applyFont="1" applyBorder="1" applyAlignment="1">
      <alignment horizontal="left" vertical="top" wrapText="1"/>
    </xf>
    <xf numFmtId="4" fontId="0" fillId="0" borderId="0" xfId="0" applyNumberFormat="1" applyAlignment="1">
      <alignment horizontal="left"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73C346D-1CFC-4149-9C46-F60715C715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282065" cy="70641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5636e9f8f88445ca/Documentos/Valuaci&#243;n/Ingenieria%20de%20Costos/Presupuesto.xlsx" TargetMode="External"/><Relationship Id="rId1" Type="http://schemas.openxmlformats.org/officeDocument/2006/relationships/externalLinkPath" Target="Presupue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-PRE"/>
      <sheetName val="PRE"/>
      <sheetName val="PU"/>
      <sheetName val="MA"/>
      <sheetName val="MO"/>
      <sheetName val="MQ"/>
      <sheetName val="BA"/>
      <sheetName val="k"/>
    </sheetNames>
    <sheetDataSet>
      <sheetData sheetId="0"/>
      <sheetData sheetId="1">
        <row r="8">
          <cell r="A8" t="str">
            <v>P001</v>
          </cell>
          <cell r="B8" t="str">
            <v>LIMPIEZA DE TERRENO POR MEDIOS MANUALES. INCLUYE CHAPEO DE MALEZA HASTA 0.90 7M DE ALTURA, MANO DE OBRA, EQUIPO Y HERRAMIENTA.</v>
          </cell>
          <cell r="C8" t="str">
            <v>ml</v>
          </cell>
          <cell r="D8">
            <v>34</v>
          </cell>
          <cell r="E8">
            <v>6.89</v>
          </cell>
          <cell r="F8">
            <v>234.26</v>
          </cell>
        </row>
        <row r="9">
          <cell r="A9" t="str">
            <v>P002</v>
          </cell>
          <cell r="B9" t="str">
            <v>TRAZO Y NIVELACION ESTABLECIENDO EJES DE REFERENCIA. INCLUYE MATERIALES, MANO
DE OBRA, EQUIPO Y HERRAMIENTA.</v>
          </cell>
          <cell r="C9" t="str">
            <v>M2</v>
          </cell>
          <cell r="D9">
            <v>119</v>
          </cell>
          <cell r="E9">
            <v>36.44</v>
          </cell>
          <cell r="F9">
            <v>4336.3599999999997</v>
          </cell>
        </row>
        <row r="10">
          <cell r="A10" t="str">
            <v>P003</v>
          </cell>
          <cell r="B10" t="str">
            <v>DESPALME DE 20 CM DE ESPESOR DE CAPA VEGETAL POR MEDIOS MANUALES. INCLUYE
MATERIALES, MANO DE OBRA, EQUIPO Y HERRAMIENTA.</v>
          </cell>
          <cell r="C10" t="str">
            <v>M2</v>
          </cell>
          <cell r="D10">
            <v>119</v>
          </cell>
          <cell r="E10">
            <v>13.78</v>
          </cell>
          <cell r="F10">
            <v>1639.82</v>
          </cell>
        </row>
        <row r="11">
          <cell r="A11" t="str">
            <v>P004</v>
          </cell>
          <cell r="B11" t="str">
            <v>CARGA Y RETIRO DE MATERIAL PRODUCTO DE DESPALME FUERA DEL SITIO DE LOS TRABAJOS. INCLUYE CARGA POR MEDIOS MECANICOS (RETROEXCAVADORA), ACARREOS A SITIOS AUTORIZADOS, CUOTAS, MANO DE OBRA, EQUIPO DE SEGURIDAD Y HERRAMIENTA.</v>
          </cell>
          <cell r="C11" t="str">
            <v>M3</v>
          </cell>
          <cell r="D11">
            <v>23.8</v>
          </cell>
          <cell r="E11">
            <v>91.11</v>
          </cell>
          <cell r="F11">
            <v>2168.42</v>
          </cell>
        </row>
        <row r="12">
          <cell r="A12" t="str">
            <v>P006</v>
          </cell>
          <cell r="B12" t="str">
            <v>COLOCACION DE MALLA SOMBRA EN PERIMETRO DE OBRA. INCLUYE ANCLAJE DE POLINES
Y MALLA ELECTROSOLDADA, MANO DE OBRA Y HERRAMIENTAS.</v>
          </cell>
          <cell r="C12" t="str">
            <v>ML</v>
          </cell>
          <cell r="D12">
            <v>48</v>
          </cell>
          <cell r="E12">
            <v>9694.2099999999991</v>
          </cell>
          <cell r="F12">
            <v>465322.08</v>
          </cell>
        </row>
        <row r="13">
          <cell r="B13" t="str">
            <v>TOTAL ETAPA 1. PRELIMINARES (P)</v>
          </cell>
          <cell r="C13"/>
          <cell r="D13"/>
          <cell r="F13">
            <v>473700.94</v>
          </cell>
        </row>
        <row r="14">
          <cell r="B14" t="str">
            <v>ETAPA 2. CIMENTACION ( C )</v>
          </cell>
          <cell r="C14"/>
          <cell r="D14"/>
          <cell r="F14"/>
        </row>
        <row r="15">
          <cell r="A15" t="str">
            <v>C001</v>
          </cell>
          <cell r="B15" t="str">
            <v>EXCAVACION PARA CEPAS O ZAPATAS POR MEDIOS MECANICOS, DE 0.50 M DE ANCHO Y HASTA 1M DE PROFUNDIDAD, EN MATERIAL TIPO l, SUELO A. INCLUYE RETROEXCAVADORA Y
MANO DE OBRA.</v>
          </cell>
          <cell r="C15" t="str">
            <v>M3</v>
          </cell>
          <cell r="D15">
            <v>33.5</v>
          </cell>
          <cell r="E15">
            <v>1748.61</v>
          </cell>
          <cell r="F15">
            <v>58578.44</v>
          </cell>
        </row>
        <row r="16">
          <cell r="A16" t="str">
            <v>C002</v>
          </cell>
          <cell r="B16" t="str">
            <v>AFINACION DE CEPAS Y ZAPATAS POR MEDIOS MANUALES, EN MATERIAL COMUN SECO, PROFUNDIDAD DE 0.00 A 1M. INCLUYE MANO DE OBRA, EQUIPO Y HERRAMIENTA.</v>
          </cell>
          <cell r="C16" t="str">
            <v>M2</v>
          </cell>
          <cell r="D16">
            <v>33.5</v>
          </cell>
          <cell r="E16">
            <v>48.95</v>
          </cell>
          <cell r="F16">
            <v>1639.83</v>
          </cell>
        </row>
        <row r="17">
          <cell r="A17" t="str">
            <v>C003</v>
          </cell>
          <cell r="B17" t="str">
            <v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v>
          </cell>
          <cell r="C17" t="str">
            <v>ML</v>
          </cell>
          <cell r="D17">
            <v>74.55</v>
          </cell>
          <cell r="E17">
            <v>500.49</v>
          </cell>
          <cell r="F17">
            <v>37311.53</v>
          </cell>
        </row>
        <row r="18">
          <cell r="A18" t="str">
            <v>C004</v>
          </cell>
          <cell r="B18" t="str">
            <v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v>
          </cell>
          <cell r="C18" t="str">
            <v>PZA</v>
          </cell>
          <cell r="D18">
            <v>1</v>
          </cell>
          <cell r="E18">
            <v>12608.68</v>
          </cell>
          <cell r="F18">
            <v>12608.68</v>
          </cell>
        </row>
        <row r="19">
          <cell r="A19" t="str">
            <v>C005</v>
          </cell>
          <cell r="B19" t="str">
            <v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v>
          </cell>
          <cell r="C19" t="str">
            <v>PZA</v>
          </cell>
          <cell r="D19">
            <v>1</v>
          </cell>
          <cell r="E19">
            <v>7456.14</v>
          </cell>
          <cell r="F19">
            <v>7456.14</v>
          </cell>
        </row>
        <row r="20">
          <cell r="A20" t="str">
            <v>C006</v>
          </cell>
          <cell r="B20" t="str">
            <v>MURO DE BLOCK DE JALCRETO DE 20 X 20 X 40 CM PARA NIVELACION DE DALA DE
DESPLANTE. INCLUYE MATERIAL, MANO DE OBRA, EQUIPO Y HERRAMIENTA.</v>
          </cell>
          <cell r="C20" t="str">
            <v>M2</v>
          </cell>
          <cell r="D20">
            <v>49.2</v>
          </cell>
          <cell r="E20">
            <v>574.13</v>
          </cell>
          <cell r="F20">
            <v>28247.200000000001</v>
          </cell>
        </row>
        <row r="21">
          <cell r="A21" t="str">
            <v>C007</v>
          </cell>
          <cell r="B21" t="str">
            <v>DALA DE DESPLANTE 20X28 CM. DE CONCRETO HECHO EN OBRA CON PROPORCION 1:2:0.5, ACABADO COMÚN, CON ARMADO TIPO CASTILLO K-1. INCLUYE: NIVELACION, MATERIALES, ACARREOS, CORTES, DESPERDICIOS, TRASLAPES, AMARRES, CIMBRADO,
COLDADO, DESCIMBRADO, MANO DE OBRA EQUIPO Y HERRAMIENTA.</v>
          </cell>
          <cell r="C21" t="str">
            <v>ML</v>
          </cell>
          <cell r="D21">
            <v>82</v>
          </cell>
          <cell r="E21">
            <v>352.16</v>
          </cell>
          <cell r="F21">
            <v>28877.119999999999</v>
          </cell>
        </row>
        <row r="22">
          <cell r="A22" t="str">
            <v>C008</v>
          </cell>
          <cell r="B22" t="str">
            <v>ANCLAJE DE CASTILLO TIPO K-1 DE CONCRETO HECHO EN OBRA CON PROPORCION 1:2:0.5, ACABADO COMÙN, ARMADO CON 4 VARILLAS #3 Y ESTRIBOS. INCLUYE MATERIALES, TRASLAPES, CORTES, AMARRES, CIMBRADO, COLADO, MANO DE OBRA Y
HERRAMIENTA.</v>
          </cell>
          <cell r="C22" t="str">
            <v>PZA</v>
          </cell>
          <cell r="D22">
            <v>19</v>
          </cell>
          <cell r="E22">
            <v>266.83</v>
          </cell>
          <cell r="F22">
            <v>5069.7700000000004</v>
          </cell>
        </row>
        <row r="23">
          <cell r="A23" t="str">
            <v>C009</v>
          </cell>
          <cell r="B23" t="str">
            <v>ANCLAJE DE CASTILLO TIPO K-2 DE CONCRETO HECHO EN OBRA CON PROPORCION 1:2:0.5, ACABADO COMÙN, ARMADO CON 6 VARILLAS #3 Y ESTRIBOS. INCLUYE MATERIALES, TRASLAPES, CORTES, AMARRES, CIMBRADO, COLADO, MANO DE OBRA Y
HERRAMIENTA.</v>
          </cell>
          <cell r="C23" t="str">
            <v>PZA</v>
          </cell>
          <cell r="D23">
            <v>3</v>
          </cell>
          <cell r="E23">
            <v>524.82000000000005</v>
          </cell>
          <cell r="F23">
            <v>1574.46</v>
          </cell>
        </row>
        <row r="24">
          <cell r="A24" t="str">
            <v>C010</v>
          </cell>
          <cell r="B24" t="str">
            <v>ANCLAJE DE CASTILLO TIPO K-3 DE CONCRETO HECHO EN OBRA CON PROPORCION 1:2:0.5, ACABADO COMÙN, ARMADO CON 8 VARILLAS #4 Y ESTRIBOS. INCLUYE MATERIALES, TRASLAPES, CORTES, AMARRES, CIMBRADO, COLADO, MANO DE OBRA Y
HERRAMIENTA.</v>
          </cell>
          <cell r="C24" t="str">
            <v>PZA</v>
          </cell>
          <cell r="D24">
            <v>5</v>
          </cell>
          <cell r="E24">
            <v>473.21</v>
          </cell>
          <cell r="F24">
            <v>2366.0500000000002</v>
          </cell>
        </row>
        <row r="25">
          <cell r="A25" t="str">
            <v>C011</v>
          </cell>
          <cell r="B25" t="str">
            <v>ANCLAJE DE CASTILLO TIPO K-4 DE CONCRETO HECHO EN OBRA CON PROPORCION 1:2:0.5, ACABADO COMÙN, ARMADO CON 10 VARILLAS #4 Y ESTRIBOS. INCLUYE MATERIALES, TRASLAPES, CORTES, AMARRES, CIMBRADO, COLADO, MANO DE OBRA Y
HERRAMIENTA.</v>
          </cell>
          <cell r="C25" t="str">
            <v>PZA</v>
          </cell>
          <cell r="D25">
            <v>1</v>
          </cell>
          <cell r="E25">
            <v>490.96</v>
          </cell>
          <cell r="F25">
            <v>490.96</v>
          </cell>
        </row>
        <row r="26">
          <cell r="A26" t="str">
            <v>C012</v>
          </cell>
          <cell r="B26" t="str">
            <v>IMPERMEABILIZACION DE DALAS DE DESPLANTE A BASE DE FESTER VAPORTITE 550 A UNA MANO. INCLUYE: LIMPIEZA Y PREPARACION DE LA SUPERFICIE, APLICACIÓN DE
HIDROPRIMER, ACARREOS, MANO DE OBRA Y HERRAMIENTA.</v>
          </cell>
          <cell r="C26" t="str">
            <v>ML</v>
          </cell>
          <cell r="D26">
            <v>47.66</v>
          </cell>
          <cell r="E26">
            <v>178.94</v>
          </cell>
          <cell r="F26">
            <v>8528.2800000000007</v>
          </cell>
        </row>
        <row r="27">
          <cell r="A27" t="str">
            <v>C013</v>
          </cell>
          <cell r="B27" t="str">
            <v>CARGA Y RETIRO DE MATERIAL PRODUCTO DE EXCAVACION DE CIMENTACION FUERA DEL SITIO DE LOS TRABAJOS. INCLUYE CARGA POR MEDIOS MECANICOS (RETROEXCAVADORA), ACARREOS A SITIOS AUTORIZADOS, CUOTAS, MANO DE OBRA,
EQUIPO DE SEGURIDAD Y HERRAMIENTA.</v>
          </cell>
          <cell r="C27" t="str">
            <v>M3</v>
          </cell>
          <cell r="D27">
            <v>33.5</v>
          </cell>
          <cell r="E27">
            <v>182.22</v>
          </cell>
          <cell r="F27">
            <v>6104.37</v>
          </cell>
        </row>
        <row r="28">
          <cell r="B28" t="str">
            <v>TOTAL ETAPA 2. CIMENTACION ( C )</v>
          </cell>
          <cell r="C28"/>
          <cell r="D28"/>
          <cell r="F28">
            <v>198852.83</v>
          </cell>
        </row>
        <row r="29">
          <cell r="B29" t="str">
            <v>ETAPA 3. DRENAJE (D)</v>
          </cell>
          <cell r="C29"/>
          <cell r="D29"/>
          <cell r="F29"/>
        </row>
        <row r="30">
          <cell r="A30" t="str">
            <v>D001</v>
          </cell>
          <cell r="B30" t="str">
            <v>EXCAVACION PARA LINEAS DE DRENAJE Y PLUVIALES, POR MEDIOS MANUALES. INCLUYE
AFINACION, MANO DE OBRA, EQUIPO Y HERRAMIENTA.</v>
          </cell>
          <cell r="C30" t="str">
            <v>ML</v>
          </cell>
          <cell r="D30">
            <v>51</v>
          </cell>
          <cell r="E30">
            <v>64.31</v>
          </cell>
          <cell r="F30">
            <v>3279.81</v>
          </cell>
        </row>
        <row r="31">
          <cell r="A31" t="str">
            <v>D002</v>
          </cell>
          <cell r="B31" t="str">
            <v>EXCAVACION PARA CISTERNA DE 15,000 LTS POR MEDIOS MECANICOS, A 2.5 M DE
PROFUNDIDAD. INCLUYE RETROEXCAVADORA Y MANO DE OBRA.</v>
          </cell>
          <cell r="C31" t="str">
            <v>M3</v>
          </cell>
          <cell r="D31">
            <v>16.5</v>
          </cell>
          <cell r="E31">
            <v>1860.56</v>
          </cell>
          <cell r="F31">
            <v>30699.24</v>
          </cell>
        </row>
        <row r="32">
          <cell r="A32" t="str">
            <v>D003</v>
          </cell>
          <cell r="B32" t="str">
            <v>AFINACION POR MEDIOS MANUALES EN EXCAVACION DE CISTERNA. INCLUYE MANO DE
OBRA, EQUIPO Y HERRAMIENTA</v>
          </cell>
          <cell r="C32" t="str">
            <v>M2</v>
          </cell>
          <cell r="D32">
            <v>16.25</v>
          </cell>
          <cell r="E32">
            <v>100.92</v>
          </cell>
          <cell r="F32">
            <v>1639.95</v>
          </cell>
        </row>
        <row r="33">
          <cell r="A33" t="str">
            <v>D004</v>
          </cell>
          <cell r="B33" t="str">
            <v>PLANTILLA DE CONCRETO DE PROPORCION 1:2 PARA CISTERNA Y DE 20 CM DE ESPESOR, CON DALA PERIMETRAL REFORZADA CON ARMEX DE 4 VARILLAS. INCLUYE NIVELACION,
MATERIALES, MANO DE OBRA Y HERRAMIENTA.</v>
          </cell>
          <cell r="C33" t="str">
            <v>M2</v>
          </cell>
          <cell r="D33">
            <v>6.25</v>
          </cell>
          <cell r="E33">
            <v>788.68</v>
          </cell>
          <cell r="F33">
            <v>4929.25</v>
          </cell>
        </row>
        <row r="34">
          <cell r="A34" t="str">
            <v>D005</v>
          </cell>
          <cell r="B34" t="str">
            <v>FABRICACION DE CISTERNA DE CAP. 12,000 LTS, CON ARMADO DE ACERO (CASTILLO K-1) Y CON ACABADO APLANADO Y PULIDO. INCLUYE MATERIALES, MANO DE OBRA, ARMADO,
CIMBRADO, COLADO, EQUIPO Y HERRAMIENTAS.</v>
          </cell>
          <cell r="C34" t="str">
            <v>LOTE</v>
          </cell>
          <cell r="D34">
            <v>1</v>
          </cell>
          <cell r="E34">
            <v>34369.39</v>
          </cell>
          <cell r="F34">
            <v>34369.39</v>
          </cell>
        </row>
        <row r="35">
          <cell r="A35" t="str">
            <v>D006</v>
          </cell>
          <cell r="B35" t="str">
            <v>IMPERMEABILIZACION DE CONCRETO PARA CISTERNA CON KIM-HS DE KRYTON PARA MUROS Y LOSA DE PISO, 6KG POR M3 DE CONCRETO. INCLUYE MATERIALES, MANO DE
OBRA Y HERRAMIENTAS.</v>
          </cell>
          <cell r="C35" t="str">
            <v>M2</v>
          </cell>
          <cell r="D35">
            <v>0</v>
          </cell>
          <cell r="E35">
            <v>273.33</v>
          </cell>
          <cell r="F35">
            <v>0</v>
          </cell>
        </row>
        <row r="36">
          <cell r="A36" t="str">
            <v>D007</v>
          </cell>
          <cell r="B36" t="str">
            <v>FABRICACION DE REGISTRO P/CISTERNA DE 40 X 40 X 60 CM DE ALTO, CON LOSA DE CONCRETO DE PROPORCION 1:2, ENJARRADO Y CON TAPA. INCLUYE MATERIALES, MANO
DE OBRA, EQUIPO Y HERRAMIENTA.</v>
          </cell>
          <cell r="C36" t="str">
            <v>PZA</v>
          </cell>
          <cell r="D36">
            <v>1</v>
          </cell>
          <cell r="E36">
            <v>3412.49</v>
          </cell>
          <cell r="F36">
            <v>3412.49</v>
          </cell>
        </row>
        <row r="37">
          <cell r="A37" t="str">
            <v>D008</v>
          </cell>
          <cell r="B37" t="str">
            <v>FABRICACION DE REGISTRO P/AGUAS NEGRAS O PLUVIALES HASTA 1.00 M DE
PROFUNDIDAD DE 0.50 M DIAMETRO. INCLUYE MATERIALES, MANO DE OBRA, EQUIPO Y HERRAMIENTAS.</v>
          </cell>
          <cell r="C37" t="str">
            <v>PZA</v>
          </cell>
          <cell r="D37">
            <v>4</v>
          </cell>
          <cell r="E37">
            <v>2228.4499999999998</v>
          </cell>
          <cell r="F37">
            <v>8913.7999999999993</v>
          </cell>
        </row>
        <row r="38">
          <cell r="A38" t="str">
            <v>D009</v>
          </cell>
          <cell r="B38" t="str">
            <v>ELABORACION DE CAJA ARENERA DE 0.50 X 0.50 M HASTA 1 M DE PROFUNDIDAD C/REJILLA METALICA Y CAMA DE GRAVA DE 20 CM. INCLUYE MATERIALES, MANO DE OBRA, EQUIPO Y
HERRAMIENTA.</v>
          </cell>
          <cell r="C38" t="str">
            <v>PZA</v>
          </cell>
          <cell r="D38">
            <v>1</v>
          </cell>
          <cell r="E38">
            <v>2209.91</v>
          </cell>
          <cell r="F38">
            <v>2209.91</v>
          </cell>
        </row>
        <row r="39">
          <cell r="A39" t="str">
            <v>D010</v>
          </cell>
          <cell r="B39" t="str">
            <v>SUMINISTRO Y COLOCACION DE REJILLA METALICA ALARGADA PARA COLADERA EN COCHERA, CON 5.50 M LONGITUD Y 0.20 M ANCHO. INCLUYE MATERIALES, MANO DE
OBRA Y HERRAMIENTAS.</v>
          </cell>
          <cell r="C39" t="str">
            <v>PZA</v>
          </cell>
          <cell r="D39">
            <v>1</v>
          </cell>
          <cell r="E39">
            <v>7358.74</v>
          </cell>
          <cell r="F39">
            <v>7358.74</v>
          </cell>
        </row>
        <row r="40">
          <cell r="A40" t="str">
            <v>D011</v>
          </cell>
          <cell r="B40" t="str">
            <v>COLOCACION DE TUBERIA DE PVC SANITARIO DE 2" DE DIAM PARA LINEAS DE DRENAJE/PLUVIAL, Y RELLENO CON MATERIAL COMPACTADO Y MORTERO PROP. 1:4. INCLUYE MATERIALES, TENDIDO, CONEXIONES, CODOS, MANO DE OBRA, EQUIPO Y
HERRAMIENTAS.</v>
          </cell>
          <cell r="C40" t="str">
            <v>ML</v>
          </cell>
          <cell r="D40">
            <v>80.400000000000006</v>
          </cell>
          <cell r="E40">
            <v>129.11000000000001</v>
          </cell>
          <cell r="F40">
            <v>10380.44</v>
          </cell>
        </row>
        <row r="41">
          <cell r="A41" t="str">
            <v>D012</v>
          </cell>
          <cell r="B41" t="str">
            <v>COLOCACION DE TUBERIA DE PVC SANITARIO DE 3" DE DIAM PARA LINEAS DE DRENAJE/PLUVIAL, Y RELLENO CON MATERIAL COMPACTADO Y MORTERO PROP. 1:4. INCLUYE MATERIALES, TENDIDO, CONEXIONES, CODOS, MANO DE OBRA, EQUIPO Y
HERRAMIENTAS.</v>
          </cell>
          <cell r="C41" t="str">
            <v>ML</v>
          </cell>
          <cell r="D41">
            <v>2.8</v>
          </cell>
          <cell r="E41">
            <v>428.71</v>
          </cell>
          <cell r="F41">
            <v>1200.3900000000001</v>
          </cell>
        </row>
        <row r="42">
          <cell r="A42" t="str">
            <v>D013</v>
          </cell>
          <cell r="B42" t="str">
            <v>COLOCACION DE TUBERIA DE PVC SANITARIO DE 4" DE DIAM PARA LINEAS DE DRENAJE/PLUVIAL, Y RELLENO CON MATERIAL COMPACTADO Y MORTERO PROP. 1:4. INCLUYE MATERIALES, TENDIDO, CONEXIONES, CODOS, MANO DE OBRA, EQUIPO Y
HERRAMIENTAS.</v>
          </cell>
          <cell r="C42" t="str">
            <v>ML</v>
          </cell>
          <cell r="D42">
            <v>35.35</v>
          </cell>
          <cell r="E42">
            <v>207.56</v>
          </cell>
          <cell r="F42">
            <v>7337.25</v>
          </cell>
        </row>
        <row r="43">
          <cell r="A43" t="str">
            <v>D014</v>
          </cell>
          <cell r="B43" t="str">
            <v>COLOCACION DE TUBERIA DE PVC SANITARIO DE 6" DE DIAM PARA LINEAS DE DRENAJE/PLUVIAL, Y RELLENO CON MATERIAL COMPACTADO Y MORTERO PROP. 1:4. INCLUYE MATERIALES, TENDIDO, CONEXIONES, CODOS, MANO DE OBRA, EQUIPO Y
HERRAMIENTAS.</v>
          </cell>
          <cell r="C43" t="str">
            <v>ML</v>
          </cell>
          <cell r="D43">
            <v>9.5</v>
          </cell>
          <cell r="E43">
            <v>326.64</v>
          </cell>
          <cell r="F43">
            <v>3103.08</v>
          </cell>
        </row>
        <row r="44">
          <cell r="A44" t="str">
            <v>D015</v>
          </cell>
          <cell r="B44" t="str">
            <v>CARGA Y RETIRO DE MATERIAL PRODUCTO DE LA EXCAVACION FUERA DEL SITIO DE LOS TRABAJOS. INCLUYE CARGA POR MEDIOS MANUALES, ACARREOS A SITIOS AUTORIZADOS, CUOTAS, MANO DE OBRA, EQUIPO DE SEGURIDAD Y HERRAMIENTA MENOR.</v>
          </cell>
          <cell r="C44" t="str">
            <v>M3</v>
          </cell>
          <cell r="D44">
            <v>0</v>
          </cell>
          <cell r="E44">
            <v>1639.95</v>
          </cell>
          <cell r="F44">
            <v>0</v>
          </cell>
        </row>
        <row r="45">
          <cell r="A45" t="str">
            <v>D016</v>
          </cell>
          <cell r="B45" t="str">
            <v>RELLENO DE ZANJAS ENTRE CARAS DE CISTERNA Y SUELO NATURAL, CON ARENA DE JAL COLOCADO EN ESTADO SUELTO. INCLUYE MATERIALES, MANO DE OBRA, EQUIPO Y
HERRAMIENTA</v>
          </cell>
          <cell r="C45" t="str">
            <v>M3</v>
          </cell>
          <cell r="D45">
            <v>4</v>
          </cell>
          <cell r="E45">
            <v>712.82</v>
          </cell>
          <cell r="F45">
            <v>2851.28</v>
          </cell>
        </row>
        <row r="46">
          <cell r="B46" t="str">
            <v>TOTAL ETAPA 3. DRENAJE (D)</v>
          </cell>
          <cell r="C46"/>
          <cell r="D46"/>
          <cell r="E46"/>
          <cell r="F46">
            <v>121685.02</v>
          </cell>
        </row>
        <row r="47">
          <cell r="B47" t="str">
            <v>ETAPA 4. ALBAÑILERIA ESTRUCTURA PRIMER NIVEL (AEP)</v>
          </cell>
          <cell r="C47"/>
          <cell r="D47"/>
          <cell r="E47"/>
          <cell r="F47"/>
        </row>
        <row r="48">
          <cell r="A48" t="str">
            <v>AEP001</v>
          </cell>
          <cell r="B48" t="str">
            <v>NIVELACION, RELLENO Y COMPACTACION CON MATERIAL TEPETATE EN CAPA DE 20 CM ADICIONANDO AGUA. INCLUYE MANO DE OBRA, MATERIAL, EQUIPO Y HERRAMIENTA</v>
          </cell>
          <cell r="C48" t="str">
            <v>M3</v>
          </cell>
          <cell r="D48">
            <v>107.36</v>
          </cell>
          <cell r="E48">
            <v>788.27</v>
          </cell>
          <cell r="F48">
            <v>84628.67</v>
          </cell>
        </row>
        <row r="49">
          <cell r="A49" t="str">
            <v>AEP002</v>
          </cell>
          <cell r="B49" t="str">
            <v>FABRICACION DE PLANTILLA DE JALCRETO DE 10 CM DE ESPESOR REFORAZADA CON MALLA ELECTROSOLDADA. INCLUYE BAÑO DE CEMENTO, NIVELACION, MATERIALES, MANO
DE OBRA Y HERRAMIENTA.</v>
          </cell>
          <cell r="C49" t="str">
            <v>M2</v>
          </cell>
          <cell r="D49">
            <v>112.7</v>
          </cell>
          <cell r="E49">
            <v>257.24</v>
          </cell>
          <cell r="F49">
            <v>28990.95</v>
          </cell>
        </row>
        <row r="50">
          <cell r="A50" t="str">
            <v>AEP003</v>
          </cell>
          <cell r="B50" t="str">
            <v>AFINACION DE PLANTILLAS DE CONCRETO PARA RECIBIR EL PISO. INCLUYE NIVELACION,
PENDIENTES, MATERIALES, MANO DE OBRA, EQUIPO Y HERRAMIENTA.</v>
          </cell>
          <cell r="C50" t="str">
            <v>M2</v>
          </cell>
          <cell r="D50">
            <v>112.7</v>
          </cell>
          <cell r="E50">
            <v>78.989999999999995</v>
          </cell>
          <cell r="F50">
            <v>8902.17</v>
          </cell>
        </row>
        <row r="51">
          <cell r="A51" t="str">
            <v>AEP004</v>
          </cell>
          <cell r="B51" t="str">
            <v>MURO DE SOGA, A BASE DE LADRILLO DE LAMA ROJO RECOCIDO 7X14X28 ASENTADO CON MORTERO MORTERO - ARENA, PROP. 1:4. INCLUYE:  MATERIAL, ACARREOS, MANO DE
OBRA Y HERRAMIENTA.</v>
          </cell>
          <cell r="C51" t="str">
            <v>M2</v>
          </cell>
          <cell r="D51">
            <v>158.80000000000001</v>
          </cell>
          <cell r="E51">
            <v>324.55</v>
          </cell>
          <cell r="F51">
            <v>51538.54</v>
          </cell>
        </row>
        <row r="52">
          <cell r="A52" t="str">
            <v>AEP005</v>
          </cell>
          <cell r="B52" t="str">
            <v>NIVELACION DE MURO (PIÑAS) A BASE DE MURO DE TEZON DE 11 X 14 X 28 CM ASENTADO CON MEZCLA CEMENTO - ARENA 1:4 ACABADO COMUN.  INCLUYE: MATERIALES,
ACARREOS, ANDAMIOS, MANO DE OBRA, EQUIPO Y HERRAMIENTA.</v>
          </cell>
          <cell r="C52" t="str">
            <v>M2</v>
          </cell>
          <cell r="D52">
            <v>0</v>
          </cell>
          <cell r="E52">
            <v>546.65</v>
          </cell>
          <cell r="F52">
            <v>0</v>
          </cell>
        </row>
        <row r="53">
          <cell r="A53" t="str">
            <v>AEP006</v>
          </cell>
          <cell r="B53" t="str">
            <v>COLOCACION Y ENCOFRADO DE BAJANTE DE PVC DE 4'' PARA AGUAS NEGRAS/PLUVIALES.
INCLUYE MATERIALES, MANO DE OBRA, EQUIPO Y HERRAMIENTA.</v>
          </cell>
          <cell r="C53" t="str">
            <v>ML</v>
          </cell>
          <cell r="D53">
            <v>23.7</v>
          </cell>
          <cell r="E53">
            <v>399.85</v>
          </cell>
          <cell r="F53">
            <v>9476.4500000000007</v>
          </cell>
        </row>
        <row r="54">
          <cell r="A54" t="str">
            <v>AEP007</v>
          </cell>
          <cell r="B54" t="str">
            <v>CASTILLO TIPO K-1 DE 15 X 15 CM DE CONCRETO HECHO EN OBRA PROPORCION 1:2, REFORZADO CON 4 VAR #3. INCLUYE ACARREOS, CORTES, AMARRES, CIMBRADO,
COLADO, DESCIMBRADO, ANDAMIOS, MANO DE OBRA Y HERRAMIENTA.</v>
          </cell>
          <cell r="C54" t="str">
            <v>ML</v>
          </cell>
          <cell r="D54">
            <v>86.4</v>
          </cell>
          <cell r="E54">
            <v>356.63</v>
          </cell>
          <cell r="F54">
            <v>30812.83</v>
          </cell>
        </row>
        <row r="55">
          <cell r="A55" t="str">
            <v>AEP008</v>
          </cell>
          <cell r="B55" t="str">
            <v>CASTILLO TIPO K-2 DE 15 X 30 CM DE CONCRETO HECHO EN OBRA PROPORCION 1:2, REFORZADO CON 6 VAR #3. INCLUYE ACARREOS, CORTES, AMARRES, CIMBRADO,
COLADO, DESCIMBRADO, ANDAMIOS, MANO DE OBRA Y HERRAMIENTA.</v>
          </cell>
          <cell r="C55" t="str">
            <v>ML</v>
          </cell>
          <cell r="D55">
            <v>14.4</v>
          </cell>
          <cell r="E55">
            <v>407.41</v>
          </cell>
          <cell r="F55">
            <v>5866.7</v>
          </cell>
        </row>
        <row r="56">
          <cell r="A56" t="str">
            <v>AEP009</v>
          </cell>
          <cell r="B56" t="str">
            <v>CASTILLO TIPO K-3 DE 30 X 30 CM DE CONCRETO HECHO EN OBRA PROPORCION 1:2, REFORZADO CON 8 VAR #4. INCLUYE ACARREOS, CORTES, AMARRES, CIMBRADO,
COLADO, DESCIMBRADO, ANDAMIOS, MANO DE OBRA Y HERRAMIENTA.</v>
          </cell>
          <cell r="C56" t="str">
            <v>ML</v>
          </cell>
          <cell r="D56">
            <v>24</v>
          </cell>
          <cell r="E56">
            <v>679.54</v>
          </cell>
          <cell r="F56">
            <v>16308.96</v>
          </cell>
        </row>
        <row r="57">
          <cell r="A57" t="str">
            <v>AEP010</v>
          </cell>
          <cell r="B57" t="str">
            <v>CASTILLO TIPO K-4 DE 30 X 30 CM DE CONCRETO HECHO EN OBRA PROPORCION 1:2, REFORZADO CON 10 VAR #4. INCLUYE ACARREOS, CORTES, AMARRES, CIMBRADO,
COLADO, DESCIMBRADO, ANDAMIOS, MANO DE OBRA Y HERRAMIENTA.</v>
          </cell>
          <cell r="C57" t="str">
            <v>ML</v>
          </cell>
          <cell r="D57">
            <v>4.8</v>
          </cell>
          <cell r="E57">
            <v>756.7</v>
          </cell>
          <cell r="F57">
            <v>3632.16</v>
          </cell>
        </row>
        <row r="58">
          <cell r="A58" t="str">
            <v>AEP011</v>
          </cell>
          <cell r="B58" t="str">
            <v>SUMINISTRO Y COLOCACION DE PTR'S DE 3'' X 3''. INCLUYE CORTES, DESPERDICIOS,
SOLDADURA, ACARREOS, ANDAMIOS, MANO DE OBRA Y HERRAMIENTAS.</v>
          </cell>
          <cell r="C58" t="str">
            <v>LOTE</v>
          </cell>
          <cell r="D58">
            <v>1</v>
          </cell>
          <cell r="E58">
            <v>2981.55</v>
          </cell>
          <cell r="F58">
            <v>2981.55</v>
          </cell>
        </row>
        <row r="59">
          <cell r="A59" t="str">
            <v>AEP012</v>
          </cell>
          <cell r="B59" t="str">
            <v>DALA INTERMEDIA DE 28 X 30 CM. DE CONCRETO HECHO EN OBRA CON PROPORCION 1:2:0.5, ACABADO COMÚN, CON ARMADO TIPO CASTILLO K-1. INCLUYE: MATERIALES, ACARREOS, CORTES, DESPERDICIOS, TRASLAPES, AMARRES, CIMBRADO, COLADO,
DESCIMBRADO, ANDAMIOS, MANO DE OBRA EQUIPO Y HERRAMIENTA.</v>
          </cell>
          <cell r="C59" t="str">
            <v>ML</v>
          </cell>
          <cell r="D59">
            <v>2.65</v>
          </cell>
          <cell r="E59">
            <v>568.04</v>
          </cell>
          <cell r="F59">
            <v>1505.31</v>
          </cell>
        </row>
        <row r="60">
          <cell r="A60" t="str">
            <v>AEP013</v>
          </cell>
          <cell r="B60" t="str">
            <v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v>
          </cell>
          <cell r="C60" t="str">
            <v>ML</v>
          </cell>
          <cell r="D60">
            <v>52.21</v>
          </cell>
          <cell r="E60">
            <v>490.89</v>
          </cell>
          <cell r="F60">
            <v>25629.37</v>
          </cell>
        </row>
        <row r="61">
          <cell r="A61" t="str">
            <v>AEP014</v>
          </cell>
          <cell r="B61" t="str">
            <v>CERRAMIENTO P/PUERTAS Y VENTANAS CON ARMEX DE 28 X 30 REFORZADO Y COLADO CON CONCRETO HECHO EN OBRA CON PROPORCION 1:2:0.5, HASTA UNA ALTURA DE 3 M. INCLUYE MATERIALES, CIMBRADO, COLADO, ANDAMIOS, MANO DE OBRA, EQUIPO Y
HERRAMIENTAS.</v>
          </cell>
          <cell r="C61" t="str">
            <v>ML</v>
          </cell>
          <cell r="D61">
            <v>18.45</v>
          </cell>
          <cell r="E61">
            <v>645.82000000000005</v>
          </cell>
          <cell r="F61">
            <v>11915.38</v>
          </cell>
        </row>
        <row r="62">
          <cell r="A62" t="str">
            <v>AEP015</v>
          </cell>
          <cell r="B62" t="str">
            <v>SUMINISTRO, HABILITADO Y COLOCACION DE VIGA METALICA DE 5''. INCLUYE TENSORES, CORTES, ELEVACION Y MANIOBRAS HASTA SIETE METROS DE ALTURA, NIVELACION, SOLDADURA, DESCALIBRES, DESPERDICIOS, MATERIALES, ACARREO, FLETES, ANDAMIOS,
MANO DE OBRA, EQUIPO Y HERRAMIENTA.</v>
          </cell>
          <cell r="C62" t="str">
            <v>ML</v>
          </cell>
          <cell r="D62">
            <v>90.25</v>
          </cell>
          <cell r="E62">
            <v>441.61</v>
          </cell>
          <cell r="F62">
            <v>39855.300000000003</v>
          </cell>
        </row>
        <row r="63">
          <cell r="A63" t="str">
            <v>AEP016</v>
          </cell>
          <cell r="B63" t="str">
            <v>SUMINISTRO, HABILITADO Y COLOCACION DE VIGA METALICA DE 6''. INCLUYE TENSORES, CORTES, ELEVACION Y MANIOBRAS HASTA SIETE METROS DE ALTURA, NIVELACION, SOLDADURA, DESCALIBRES, DESPERDICIOS, MATERIALES, ACARREO, FLETES, ANDAMIOS,
MANO DE OBRA, EQUIPO Y HERRAMIENTA.</v>
          </cell>
          <cell r="C63" t="str">
            <v>ML</v>
          </cell>
          <cell r="D63">
            <v>25.2</v>
          </cell>
          <cell r="E63">
            <v>537.09</v>
          </cell>
          <cell r="F63">
            <v>13534.67</v>
          </cell>
        </row>
        <row r="64">
          <cell r="A64" t="str">
            <v>AEP017</v>
          </cell>
          <cell r="B64" t="str">
            <v>SUMINISTRO, HABILITADO Y COLOCACION DE VIGA METALICA DE 8''. INCLUYE TENSORES, CORTES, ELEVACION Y MANIOBRAS HASTA SIETE METROS DE ALTURA, NIVELACION, SOLDADURA, DESCALIBRES, DESPERDICIOS, MATERIALES, ACARREO, FLETES, ANDAMIOS,
MANO DE OBRA, EQUIPO Y HERRAMIENTA.</v>
          </cell>
          <cell r="C64" t="str">
            <v>ML</v>
          </cell>
          <cell r="D64">
            <v>11.85</v>
          </cell>
          <cell r="E64">
            <v>1193.82</v>
          </cell>
          <cell r="F64">
            <v>14146.77</v>
          </cell>
        </row>
        <row r="65">
          <cell r="A65" t="str">
            <v>AEP018</v>
          </cell>
          <cell r="B65" t="str">
            <v>SUMINISTRO, HABILITADO Y COLOCACION DE VIGA METALICA DE 12''. INCLUYE TENSORES, CORTES, ELEVACION Y MANIOBRAS HASTA SIETE METROS DE ALTURA, NIVELACION, SOLDADURA, DESCALIBRES, DESPERDICIOS, MATERIALES, ACARREO, FLETES, ANDAMIOS,
MANO DE OBRA, EQUIPO Y HERRAMIENTA.</v>
          </cell>
          <cell r="C65" t="str">
            <v>ML</v>
          </cell>
          <cell r="D65">
            <v>12.5</v>
          </cell>
          <cell r="E65">
            <v>1798.27</v>
          </cell>
          <cell r="F65">
            <v>22478.38</v>
          </cell>
        </row>
        <row r="66">
          <cell r="A66" t="str">
            <v>AEP019</v>
          </cell>
          <cell r="B66" t="str">
            <v>SUMINISTRO, HABILITADO Y COLOCACION DE VIGA METALICA DE 14''. INCLUYE TENSORES, CORTES, ELEVACION Y MANIOBRAS HASTA SIETE METROS DE ALTURA, NIVELACION, SOLDADURA, DESCALIBRES, DESPERDICIOS, MATERIALES, ACARREO, FLETES, ANDAMIOS,
MANO DE OBRA, EQUIPO Y HERRAMIENTA.</v>
          </cell>
          <cell r="C66" t="str">
            <v>ML</v>
          </cell>
          <cell r="D66">
            <v>12.5</v>
          </cell>
          <cell r="E66">
            <v>2488.96</v>
          </cell>
          <cell r="F66">
            <v>31112</v>
          </cell>
        </row>
        <row r="67">
          <cell r="A67" t="str">
            <v>AEP020</v>
          </cell>
          <cell r="B67" t="str">
            <v>ESCALERA PRINCIPAL ARMADA CON VIGAS DE ACERO Y BOVEDA DE CUÑA. INCLUYE TRAZO, MATERIALES, BAÑO CEMENTO, ACARREOS, CORTES, DESPERDICIOS, ANDAMIOS,
MANO DE OBRA, EQUIPO Y HERRAMIENTA.</v>
          </cell>
          <cell r="C67" t="str">
            <v>LOTE</v>
          </cell>
          <cell r="D67">
            <v>1</v>
          </cell>
          <cell r="E67">
            <v>8984.9500000000007</v>
          </cell>
          <cell r="F67">
            <v>8984.9500000000007</v>
          </cell>
        </row>
        <row r="68">
          <cell r="A68" t="str">
            <v>AEP021</v>
          </cell>
          <cell r="B68" t="str">
            <v>FORJADO DE ESCALON (0.27 M DE HUELLA Y 0.19 M PERALTE) A BASE DE LADRILLO DE TORO. INCLUYE NIVELACION, MATERIALES, DESPERDICIOS, BAÑO DE CEMENTO, MANO DE
OBRA Y HERRAMIENTAS.</v>
          </cell>
          <cell r="C68" t="str">
            <v>ML</v>
          </cell>
          <cell r="D68">
            <v>3.6</v>
          </cell>
          <cell r="E68">
            <v>1333.36</v>
          </cell>
          <cell r="F68">
            <v>4800.1000000000004</v>
          </cell>
        </row>
        <row r="69">
          <cell r="A69" t="str">
            <v>AEP022</v>
          </cell>
          <cell r="B69" t="str">
            <v>AFINACION DE ESCALONES DE ESCALERA PRINCIPAL PARA RECIBIR EL PISO. INCLUYE
MATERIALES, MANO DE OBRA, EQUIPO Y HERRAMIENTA.</v>
          </cell>
          <cell r="C69" t="str">
            <v>ML</v>
          </cell>
          <cell r="D69">
            <v>4.5999999999999996</v>
          </cell>
          <cell r="E69">
            <v>974.72</v>
          </cell>
          <cell r="F69">
            <v>4483.71</v>
          </cell>
        </row>
        <row r="70">
          <cell r="A70" t="str">
            <v>AEP023</v>
          </cell>
          <cell r="B70" t="str">
            <v>BOVEDA DE CUÑA 5 X 9 X 22 CM PEGADA CON MORTERO, BAÑO DE CEMENTO EN LA
PARTE SUPERIOR. INCLUYE MANO DE OBRA, MATERIALES, EQUIPO, HERRAMIENTA Y ACARREOS.</v>
          </cell>
          <cell r="C70" t="str">
            <v>M2</v>
          </cell>
          <cell r="D70">
            <v>107.5</v>
          </cell>
          <cell r="E70">
            <v>2329.0500000000002</v>
          </cell>
          <cell r="F70">
            <v>250372.88</v>
          </cell>
        </row>
        <row r="71">
          <cell r="A71" t="str">
            <v>AEP024</v>
          </cell>
          <cell r="B71" t="str">
            <v>COLOCACION DE MALLA PLAFON EN VIGUERIA. INCLUYE MATERIAL, CORTES,
DESPERDICIOS, MANO DE OBRA, EQUIPO Y HERRAMIENTA.</v>
          </cell>
          <cell r="C71" t="str">
            <v>ML</v>
          </cell>
          <cell r="D71">
            <v>139.80000000000001</v>
          </cell>
          <cell r="E71">
            <v>49.17</v>
          </cell>
          <cell r="F71">
            <v>6873.97</v>
          </cell>
        </row>
        <row r="72">
          <cell r="B72" t="str">
            <v>TOTAL ETAPA 4. ALBAÑILERIA ESTRUCTURA PRIMER NIVEL (AEP)</v>
          </cell>
          <cell r="F72">
            <v>678831.77</v>
          </cell>
        </row>
        <row r="73">
          <cell r="B73" t="str">
            <v>ETAPA 5. ALBAÑILERIA ESTRUCTURA SEGUNDO NIVEL (AES)</v>
          </cell>
          <cell r="C73"/>
          <cell r="D73"/>
          <cell r="E73"/>
        </row>
        <row r="74">
          <cell r="A74" t="str">
            <v>AES001</v>
          </cell>
          <cell r="B74" t="str">
            <v>MURO DE SOGA, A BASE DE LADRILLO DE LAMA ROJO RECOCIDO 7X14X28 ASENTADO CON MORTERO DE CEMENTO - ARENA, PROP. 1:4. INCLUYE:  MATERIAL, ACARREOS, MANO
DE OBRA, EQUIPO Y HERRAMIENTA.</v>
          </cell>
          <cell r="C74" t="str">
            <v>M2</v>
          </cell>
          <cell r="D74">
            <v>210.56</v>
          </cell>
          <cell r="E74">
            <v>453.23</v>
          </cell>
          <cell r="F74">
            <v>95432.11</v>
          </cell>
        </row>
        <row r="75">
          <cell r="A75" t="str">
            <v>AES002</v>
          </cell>
          <cell r="B75" t="str">
            <v>NIVELACION DE MURO (PIÑAS) A BASE DE MURO DE TEZON DE 11 X 14 X 28 CM ASENTADO CON MEZCLA CEMENTO - ARENA 1:4 ACABADO COMUN, ASENTADO CON MORTERO MORTERO - ARENA, PROP. 1:4. INCLUYE: MATERIALES, ACARREOS, ANDAMIOS, MANO DE
OBRA, EQUIPO Y HERRAMIENTA.</v>
          </cell>
          <cell r="C75" t="str">
            <v>M2</v>
          </cell>
          <cell r="D75">
            <v>0</v>
          </cell>
          <cell r="E75">
            <v>546.65</v>
          </cell>
          <cell r="F75">
            <v>0</v>
          </cell>
        </row>
        <row r="76">
          <cell r="A76" t="str">
            <v>AES003</v>
          </cell>
          <cell r="B76" t="str">
            <v>COLOCACION Y ENCOFRADO DE BAJANTE DE AGUAS NEGRAS O PLUVIALES. INCLUYE
MATERIALES, MANO DE OBRA, EQUIPO Y HERRAMIENTA.</v>
          </cell>
          <cell r="C76" t="str">
            <v>ML</v>
          </cell>
          <cell r="D76">
            <v>18.600000000000001</v>
          </cell>
          <cell r="E76">
            <v>424.41</v>
          </cell>
          <cell r="F76">
            <v>7894.03</v>
          </cell>
        </row>
        <row r="77">
          <cell r="A77" t="str">
            <v>AES004</v>
          </cell>
          <cell r="B77" t="str">
            <v>ANCLAJE EN LOSA DE ENTREPISO DE CASTILLO K-1 DE CONCRETO HECHO EN OBRA CON PROPORCION 1:2:0.5, ACABADO COMUN, ARMADO CON 4 VARILLAS #3 Y ESTRIBOS. INCLUYE MATERIALES, TRASLAPES, CORTES, AMARRES, CIMBRADO, COLADO, MANO DE
OBRA Y HERRAMIENTA.</v>
          </cell>
          <cell r="C77" t="str">
            <v>PZA</v>
          </cell>
          <cell r="D77">
            <v>37</v>
          </cell>
          <cell r="E77">
            <v>298.7</v>
          </cell>
          <cell r="F77">
            <v>11051.9</v>
          </cell>
        </row>
        <row r="78">
          <cell r="A78" t="str">
            <v>AES005</v>
          </cell>
          <cell r="B78" t="str">
            <v>ANCLAJE EN LOSA DE ENTREPISO DE CASTILLO K-2 DE CONCRETO HECHO EN OBRA CON PROPORCION 1:2:0.5, ACABADO COMUN, ARMADO CON 6 VARILLAS #3 Y ESTRIBOS. INCLUYE MATERIALES, TRASLAPES, CORTES, AMARRES, CIMBRADO, COLADO, MANO DE
OBRA Y HERRAMIENTA.</v>
          </cell>
          <cell r="C78" t="str">
            <v>PZA</v>
          </cell>
          <cell r="D78">
            <v>4</v>
          </cell>
          <cell r="E78">
            <v>408.18</v>
          </cell>
          <cell r="F78">
            <v>1632.72</v>
          </cell>
        </row>
        <row r="79">
          <cell r="A79" t="str">
            <v>AES006</v>
          </cell>
          <cell r="B79" t="str">
            <v>CASTILLO TIPO K-1 DE 15 X 15 CM DE CONCRETO HECHO EN OBRA PROPORCION 1:2, REFORZADO CON 4 VAR #3. INCLUYE ACARREOS, CORTES, AMARRES, CIMBRADO,
COLADO, DESCIMBRADO, ANDAMIOS, MANO DE OBRA Y HERRAMIENTA.</v>
          </cell>
          <cell r="C79" t="str">
            <v>ML</v>
          </cell>
          <cell r="D79">
            <v>103.6</v>
          </cell>
          <cell r="E79">
            <v>441.92</v>
          </cell>
          <cell r="F79">
            <v>45782.91</v>
          </cell>
        </row>
        <row r="80">
          <cell r="A80" t="str">
            <v>AES007</v>
          </cell>
          <cell r="B80" t="str">
            <v>CASTILLO TIPO K-2 DE 15 X 30 CM DE CONCRETO HECHO EN OBRA PROPORCION 1:2, REFORZADO CON 6 VAR #3. INCLUYE ACARREOS, CORTES, AMARRES, CIMBRADO,
COLADO, DESCIMBRADO, ANDAMIOS, MANO DE OBRA Y HERRAMIENTA.</v>
          </cell>
          <cell r="C80" t="str">
            <v>ML</v>
          </cell>
          <cell r="D80">
            <v>11.2</v>
          </cell>
          <cell r="E80">
            <v>433.38</v>
          </cell>
          <cell r="F80">
            <v>4853.8599999999997</v>
          </cell>
        </row>
        <row r="81">
          <cell r="A81" t="str">
            <v>AES008</v>
          </cell>
          <cell r="B81" t="str">
            <v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v>
          </cell>
          <cell r="C81" t="str">
            <v>ML</v>
          </cell>
          <cell r="D81">
            <v>98.3</v>
          </cell>
          <cell r="E81">
            <v>581</v>
          </cell>
          <cell r="F81">
            <v>57112.3</v>
          </cell>
        </row>
        <row r="82">
          <cell r="A82" t="str">
            <v>AES009</v>
          </cell>
          <cell r="B82" t="str">
            <v>CERRAMIENTO P/PUERTAS Y VENTANAS CON ARMEX DE 28 X 30 CM REFORZADO COLADO CON CONCRETO F`C 150 KG/CM2 CEMENTO GRAVA ARENA, HASTA UNA ALTURA DE 3 M. INCLUYE MATERIALES, CIMBRADO, COLADO, MANO DE OBRA, EQUIPO Y HERRAMIENTAS.</v>
          </cell>
          <cell r="C82" t="str">
            <v>ML</v>
          </cell>
          <cell r="D82">
            <v>17.75</v>
          </cell>
          <cell r="E82">
            <v>698.58</v>
          </cell>
          <cell r="F82">
            <v>12399.8</v>
          </cell>
        </row>
        <row r="83">
          <cell r="A83" t="str">
            <v>AES010</v>
          </cell>
          <cell r="B83" t="str">
            <v>SUMINISTRO, HABILITADO Y COLOCACION DE VIGA METALICA DE 5''. INCLUYE TENSORES, CORTES, ELEVACION Y MANIOBRAS HASTA SIETE METROS DE ALTURA, NIVELACION, SOLDADURA, DESCALIBRES, DESPERDICIOS, MATERIALES, ACARREO, FLETES, MANO DE
OBRA, EQUIPO Y HERRAMIENTA.</v>
          </cell>
          <cell r="C83" t="str">
            <v>ML</v>
          </cell>
          <cell r="D83">
            <v>96.1</v>
          </cell>
          <cell r="E83">
            <v>499.26</v>
          </cell>
          <cell r="F83">
            <v>47978.89</v>
          </cell>
        </row>
        <row r="84">
          <cell r="A84" t="str">
            <v>AES011</v>
          </cell>
          <cell r="B84" t="str">
            <v>SUMINISTRO, HABILITADO Y COLOCACION DE VIGA METALICA DE 6''. INCLUYE TENSORES, CORTES, ELEVACION Y MANIOBRAS HASTA SIETE METROS DE ALTURA, NIVELACION, SOLDADURA, DESCALIBRES, DESPERDICIOS, MATERIALES, ACARREO, FLETES, MANO DE
OBRA, EQUIPO Y HERRAMIENTA.</v>
          </cell>
          <cell r="C84" t="str">
            <v>ML</v>
          </cell>
          <cell r="D84">
            <v>13.8</v>
          </cell>
          <cell r="E84">
            <v>600.79</v>
          </cell>
          <cell r="F84">
            <v>8290.9</v>
          </cell>
        </row>
        <row r="85">
          <cell r="A85" t="str">
            <v>AES012</v>
          </cell>
          <cell r="B85" t="str">
            <v>SUMINISTRO, HABILITADO Y COLOCACION DE VIGA METALICA DE 8''. INCLUYE TENSORES, CORTES, ELEVACION Y MANIOBRAS HASTA SIETE METROS DE ALTURA, NIVELACION, SOLDADURA, DESCALIBRES, DESPERDICIOS, MATERIALES, ACARREO, FLETES, MANO DE
OBRA, EQUIPO Y HERRAMIENTA.</v>
          </cell>
          <cell r="C85" t="str">
            <v>ML</v>
          </cell>
          <cell r="D85">
            <v>5.2</v>
          </cell>
          <cell r="E85">
            <v>1540</v>
          </cell>
          <cell r="F85">
            <v>8008</v>
          </cell>
        </row>
        <row r="86">
          <cell r="A86" t="str">
            <v>AES013</v>
          </cell>
          <cell r="B86" t="str">
            <v>SUMINISTRO E INSTALACION DE ESCALERA TIPO MARINERA EN PATIO DE SERVICIO, DE LONGITUD 3.10 M. INCLUYE MATERIALES, ACARREOS, SOLDADURA, MANO DE OBRA,
EQUIPO Y HERRAMIENTA.</v>
          </cell>
          <cell r="C86" t="str">
            <v>LOTE</v>
          </cell>
          <cell r="D86">
            <v>1</v>
          </cell>
          <cell r="E86">
            <v>4050.64</v>
          </cell>
          <cell r="F86">
            <v>4050.64</v>
          </cell>
        </row>
        <row r="87">
          <cell r="A87" t="str">
            <v>AES014</v>
          </cell>
          <cell r="B87" t="str">
            <v>BOVEDA DE CUÑA 5 X 9 X 22 CM PEGADA CON MORTERO, BAÑO DE CEMENTO EN LA
PARTE SUPERIOR. INCLUYE MANO DE OBRA, MATERIALES, EQUIPO, HERRAMIENTA Y ACARREOS.</v>
          </cell>
          <cell r="C87" t="str">
            <v>M2</v>
          </cell>
          <cell r="D87">
            <v>98.55</v>
          </cell>
          <cell r="E87">
            <v>509.22</v>
          </cell>
          <cell r="F87">
            <v>50183.63</v>
          </cell>
        </row>
        <row r="88">
          <cell r="A88" t="str">
            <v>AES015</v>
          </cell>
          <cell r="B88" t="str">
            <v>FABRICACION DE PLANTILLA DE JALCRETO DE 10 CM DE ESPESOR REFORAZADA CON MALLA ELECTROSOLDADA. INCLUYE BAÑO DE CEMENTO, NIVELACION, MATERIALES, MANO
DE OBRA Y HERRAMIENTA.</v>
          </cell>
          <cell r="C88" t="str">
            <v>M2</v>
          </cell>
          <cell r="D88">
            <v>89.2</v>
          </cell>
          <cell r="E88">
            <v>287.14</v>
          </cell>
          <cell r="F88">
            <v>25612.89</v>
          </cell>
        </row>
        <row r="89">
          <cell r="A89" t="str">
            <v>AES016</v>
          </cell>
          <cell r="B89" t="str">
            <v>AFINACION DE PLANTILLAS DE CONCRETO PARA RECIBIR EL PISO. INCLUYE BAÑO DE
CEMENTO, MATERIALES, MANO DE OBRA, EQUIPO Y HERRAMIENTA.</v>
          </cell>
          <cell r="C89" t="str">
            <v>M2</v>
          </cell>
          <cell r="D89">
            <v>89.2</v>
          </cell>
          <cell r="E89">
            <v>86.59</v>
          </cell>
          <cell r="F89">
            <v>7723.83</v>
          </cell>
        </row>
        <row r="90">
          <cell r="A90" t="str">
            <v>AES017</v>
          </cell>
          <cell r="B90" t="str">
            <v>COLOCACION DE MALLA PLAFON EN VIGUERIA. INCLUYE MATERIAL, CORTES,
DESPERDICIOS, MANO DE OBRA, EQUIPO Y HERRAMIENTA.</v>
          </cell>
          <cell r="C90" t="str">
            <v>ML</v>
          </cell>
          <cell r="D90">
            <v>115.1</v>
          </cell>
          <cell r="E90">
            <v>47.53</v>
          </cell>
          <cell r="F90">
            <v>5470.7</v>
          </cell>
        </row>
        <row r="91">
          <cell r="B91" t="str">
            <v>TOTAL ETAPA 5. ALBAÑILERIA ESTRUCTURA SEGUNDO NIVEL (AES)</v>
          </cell>
          <cell r="C91"/>
          <cell r="D91"/>
          <cell r="E91"/>
          <cell r="F91">
            <v>393479.11</v>
          </cell>
        </row>
        <row r="92">
          <cell r="B92" t="str">
            <v>ETAPA 6. ALBAÑILERIA ESTRUCTURA AZOTEA (AEAZ)</v>
          </cell>
          <cell r="C92"/>
          <cell r="D92"/>
          <cell r="E92"/>
          <cell r="F92"/>
        </row>
        <row r="93">
          <cell r="A93" t="str">
            <v>AEAZ001</v>
          </cell>
          <cell r="B93" t="str">
            <v>ANCLAJE EN LOSA DE ENTREPISO DE CASTILLOS DE CONCRETO HECHO EN OBRA CON PROPORCION 1:2:0.5, ARMADO CON ARMEX REFORZADO, ACABADO COMUN. INCLUYE MATERIALES, TRASLAPES, CORTES, AMARRES, CIMBRADO, COLADO, MANO DE OBRA Y
HERRAMIENTA.</v>
          </cell>
          <cell r="C93" t="str">
            <v>PZA</v>
          </cell>
          <cell r="D93">
            <v>32</v>
          </cell>
          <cell r="E93">
            <v>393.6</v>
          </cell>
          <cell r="F93">
            <v>12595.2</v>
          </cell>
        </row>
        <row r="94">
          <cell r="A94" t="str">
            <v>AEAZ002</v>
          </cell>
          <cell r="B94" t="str">
            <v>CASTILLO DE CONCRETO HECHO EN OBRA CON PROPORCION 1:2:0.5, ARMADO CON ARMEX REFORZADO, ACABADO COMUN. INCLUYE ACARREOS, CORTES, AMARRES,
CIMBRADO, COLADO, DESCIMBRADO, ANDAMIOS, MANO DE OBRA Y HERRAMIENTA.</v>
          </cell>
          <cell r="C94" t="str">
            <v>ML</v>
          </cell>
          <cell r="D94">
            <v>14.4</v>
          </cell>
          <cell r="E94">
            <v>554.07000000000005</v>
          </cell>
          <cell r="F94">
            <v>7978.61</v>
          </cell>
        </row>
        <row r="95">
          <cell r="A95" t="str">
            <v>AEAZ003</v>
          </cell>
          <cell r="B95" t="str">
            <v>FABRICACION DE PRETIL DE 5 HILADAS DE 15 CM DE ESPESOR DE TABIQUE ROJO RECOCIDO 7 X 15 X 33 CM, ASENTADO CON MORTERO. INCLUYE MATERIALES, ACARREOS,
MANO DE OBRA Y EQUIPO.</v>
          </cell>
          <cell r="C95" t="str">
            <v>M2</v>
          </cell>
          <cell r="D95">
            <v>32</v>
          </cell>
          <cell r="E95">
            <v>583.6</v>
          </cell>
          <cell r="F95">
            <v>18675.2</v>
          </cell>
        </row>
        <row r="96">
          <cell r="A96" t="str">
            <v>AEAZ004</v>
          </cell>
          <cell r="B96" t="str">
            <v>ENLADRILLADO DE AZOTEA CON LADRILLO DE LAMA 15 X 15 CM ASENTADO CON CEMENTO, ACABADO COMUN. INCLUYE BAÑO DE CEMENTO, MANO DE OBRA,
MATERIALES Y HERRAMIENTA.</v>
          </cell>
          <cell r="C96" t="str">
            <v>M2</v>
          </cell>
          <cell r="D96">
            <v>90.55</v>
          </cell>
          <cell r="E96">
            <v>239.2</v>
          </cell>
          <cell r="F96">
            <v>21659.56</v>
          </cell>
        </row>
        <row r="97">
          <cell r="A97" t="str">
            <v>AEAZ005</v>
          </cell>
          <cell r="B97" t="str">
            <v>CHAFLAN/ZAVALETA DE 15 CM DE LADRILLO DE LAMA CON MEZCLA CEMENTO - ARENA.
INCLUYE MATERIALES, ACARREOS, MANO DE OBRA, EQUIPO Y HERRAMIENTA.</v>
          </cell>
          <cell r="C97" t="str">
            <v>ML</v>
          </cell>
          <cell r="D97">
            <v>59.65</v>
          </cell>
          <cell r="E97">
            <v>79.66</v>
          </cell>
          <cell r="F97">
            <v>4751.72</v>
          </cell>
        </row>
        <row r="98">
          <cell r="A98" t="str">
            <v>AEAZ006</v>
          </cell>
          <cell r="B98" t="str">
            <v>APLICACIÓN DE UN MANTO IMPERMEABLE EN AZOTEA A BASE DE FESTER VAPORTITE 550.
INCLUYE MATERIALES, ACARREOS, MANO DE OBRA, EQUIPO Y HERRAMIENTA.</v>
          </cell>
          <cell r="C98" t="str">
            <v>M2</v>
          </cell>
          <cell r="D98">
            <v>90.55</v>
          </cell>
          <cell r="E98">
            <v>88.23</v>
          </cell>
          <cell r="F98">
            <v>7989.23</v>
          </cell>
        </row>
        <row r="99">
          <cell r="A99" t="str">
            <v>AEAZ007</v>
          </cell>
          <cell r="B99" t="str">
            <v>FABRICACION DE PLANTILLA DE JALCRETO PARA ENTREPISO DE 10 CM DE ESPESOR. INCLUYE BAÑO DE CEMENTO, NIVELACION, PENDIENTES, MATERIALES, MANO DE OBRA,
EQUIPO Y HERRAMIENTA</v>
          </cell>
          <cell r="C99" t="str">
            <v>M2</v>
          </cell>
          <cell r="D99">
            <v>84.3</v>
          </cell>
          <cell r="E99">
            <v>333</v>
          </cell>
          <cell r="F99">
            <v>28071.9</v>
          </cell>
        </row>
        <row r="100">
          <cell r="A100" t="str">
            <v>AEAZ008</v>
          </cell>
          <cell r="B100" t="str">
            <v>AFINACION DE PLANTILLAS DE CONCRETO PARA RECIBIR EL PISO. INCLUYE BAÑO DE
CEMENTO, MATERIALES, MANO DE OBRA, EQUIPO Y HERRAMIENTA.</v>
          </cell>
          <cell r="C100" t="str">
            <v>M2</v>
          </cell>
          <cell r="D100">
            <v>84.3</v>
          </cell>
          <cell r="E100">
            <v>89.03</v>
          </cell>
          <cell r="F100">
            <v>7505.23</v>
          </cell>
        </row>
        <row r="101">
          <cell r="A101" t="str">
            <v>AEAZ009</v>
          </cell>
          <cell r="B101" t="str">
            <v>SUMINISTRO, HABILITADO Y COLOCACION DE VIGA METALICA DE 4" PARA PERGOLAS  SOBRE EL RECIBIDOR. INCLUYE TENSORES, CORTES, ELEVACION Y MANIOBRAS, NIVELACION, SOLDADURA, DESCALIBRES, DESPERDICIOS, MATERIALES, ACARREO, FLETES, MANO DE
OBRA, EQUIPO Y HERRAMIENTA.</v>
          </cell>
          <cell r="C101" t="str">
            <v>ML</v>
          </cell>
          <cell r="D101">
            <v>7.5</v>
          </cell>
          <cell r="E101">
            <v>499.54</v>
          </cell>
          <cell r="F101">
            <v>3746.55</v>
          </cell>
        </row>
        <row r="102">
          <cell r="B102" t="str">
            <v>TOTAL ETAPA 6. ALBAÑILERIA ESTRUCTURA AZOTEA (AEAZ)</v>
          </cell>
          <cell r="C102"/>
          <cell r="D102"/>
          <cell r="E102"/>
          <cell r="F102">
            <v>112973.2</v>
          </cell>
        </row>
        <row r="103">
          <cell r="B103" t="str">
            <v>ETAPA 7. INSTALACIONES HIDROSANITARIAS (IHS)</v>
          </cell>
          <cell r="C103"/>
          <cell r="D103"/>
          <cell r="E103"/>
          <cell r="F103"/>
        </row>
        <row r="104">
          <cell r="A104" t="str">
            <v>IHS001</v>
          </cell>
          <cell r="B104" t="str">
            <v>BUSQUEDA Y CONEXIÓN POR MEDIOS MANUALES P/TOMA HIDRAULICA DE 0.00 A 3.00 M.
INCLUYE MANO DE OBRA, EQUIPO Y HERRAMIENTAS</v>
          </cell>
          <cell r="C104" t="str">
            <v>LOTE</v>
          </cell>
          <cell r="D104">
            <v>1</v>
          </cell>
          <cell r="E104">
            <v>1283.3499999999999</v>
          </cell>
          <cell r="F104">
            <v>1283.3499999999999</v>
          </cell>
        </row>
        <row r="105">
          <cell r="A105" t="str">
            <v>IHS002</v>
          </cell>
          <cell r="B105" t="str">
            <v>BUSQUEDA Y CONEXIÓN POR MEDIOS MANUALES P/TOMA SANITARIA DE 0.00 A 3.00 M.
INCLUYE MANO DE OBRA, EQUIPO Y HERRAMIENTAS</v>
          </cell>
          <cell r="C105" t="str">
            <v>LOTE</v>
          </cell>
          <cell r="D105">
            <v>1</v>
          </cell>
          <cell r="E105">
            <v>1283.3499999999999</v>
          </cell>
          <cell r="F105">
            <v>1283.3499999999999</v>
          </cell>
        </row>
        <row r="106">
          <cell r="A106" t="str">
            <v>IHS003</v>
          </cell>
          <cell r="B106" t="str">
            <v>COLOCACION DE TUBERIA HIDROPLUS DE 1/2" CON CONEXIONES POR TERMOFUSION, PARA LAS LINEAS DE AGUA FRIA/CALIENTE. INCLUYE MATERIALES, TENDIDO, CONEXIONES,
CODOS, MANO DE OBRA, EQUIPO Y HERRAMIENTAS.</v>
          </cell>
          <cell r="C106" t="str">
            <v>ML</v>
          </cell>
          <cell r="D106">
            <v>51.7</v>
          </cell>
          <cell r="E106">
            <v>57.74</v>
          </cell>
          <cell r="F106">
            <v>2985.16</v>
          </cell>
        </row>
        <row r="107">
          <cell r="A107" t="str">
            <v>IHS004</v>
          </cell>
          <cell r="B107" t="str">
            <v>COLOCACION DE TUBERIA HIDROPLUS DE 3/4" CON CONEXIONES POR TERMOFUSION, PARA LAS LINEAS DE AGUA FRIA/CALIENTE. INCLUYE MATERIALES, TENDIDO, CONEXIONES,
CODOS, MANO DE OBRA, EQUIPO Y HERRAMIENTAS.</v>
          </cell>
          <cell r="C107" t="str">
            <v>ML</v>
          </cell>
          <cell r="D107">
            <v>49.1</v>
          </cell>
          <cell r="E107">
            <v>76.22</v>
          </cell>
          <cell r="F107">
            <v>3742.4</v>
          </cell>
        </row>
        <row r="108">
          <cell r="A108" t="str">
            <v>IHS005</v>
          </cell>
          <cell r="B108" t="str">
            <v>COLOCACION DE TUBERIA HIDROPLUS DE 1" CON CONEXIONES POR TERMOFUSION, PARA
LAS LINEAS DE AGUA FRIA/CALIENTE. INCLUYE MATERIALES, TENDIDO, CONEXIONES, CODOS, MANO DE OBRA, EQUIPO Y HERRAMIENTAS.</v>
          </cell>
          <cell r="C108" t="str">
            <v>ML</v>
          </cell>
          <cell r="D108">
            <v>28</v>
          </cell>
          <cell r="E108">
            <v>117.62</v>
          </cell>
          <cell r="F108">
            <v>3293.36</v>
          </cell>
        </row>
        <row r="109">
          <cell r="A109" t="str">
            <v>IHS006</v>
          </cell>
          <cell r="B109" t="str">
            <v>SUMINISTRO E INSTALACION DE SALIDA SANITARIA. INCLUYE CONEXIONES, VALVULAS,
MATERIALES, DESPERDICIOS, MANO DE OBRA Y HERRAMIENTA.</v>
          </cell>
          <cell r="C109" t="str">
            <v>SAL</v>
          </cell>
          <cell r="D109">
            <v>22</v>
          </cell>
          <cell r="E109">
            <v>115.13</v>
          </cell>
          <cell r="F109">
            <v>2532.86</v>
          </cell>
        </row>
        <row r="110">
          <cell r="A110" t="str">
            <v>IHS007</v>
          </cell>
          <cell r="B110" t="str">
            <v>SUMINISTRO E INSTALACION DE SALIDA HIDRAULICA. INCLUYE CONEXIONES, VALVULAS,
MATERIALES, DESPERDICIOS, MANO DE OBRA Y HERRAMIENTA.</v>
          </cell>
          <cell r="C110" t="str">
            <v>SAL</v>
          </cell>
          <cell r="D110">
            <v>19</v>
          </cell>
          <cell r="E110">
            <v>116.68</v>
          </cell>
          <cell r="F110">
            <v>2216.92</v>
          </cell>
        </row>
        <row r="111">
          <cell r="A111" t="str">
            <v>IHS008</v>
          </cell>
          <cell r="B111" t="str">
            <v>SUMINISTRO Y COLOCACION DE BOMBA SUMERGIBLE DE 3/4 HP P/CISTERNA. INCLUYE
MATERIALES, MANO DE OBRA, EQUIPO Y HERRAMIENTA.</v>
          </cell>
          <cell r="C111" t="str">
            <v>LOTE</v>
          </cell>
          <cell r="D111">
            <v>1</v>
          </cell>
          <cell r="E111">
            <v>5063.76</v>
          </cell>
          <cell r="F111">
            <v>5063.76</v>
          </cell>
        </row>
        <row r="112">
          <cell r="A112" t="str">
            <v>IHS009</v>
          </cell>
          <cell r="B112" t="str">
            <v>SUMINISTRO E INSTALACION DE TINACO TIPO ROTOPLAST TRICAPA DE 1,100 LTS, CON BAJADA DE TUBERIA Y BASE DE HERRERIA CON PATAS. INCLUYE MATERIALES, ACARREOS,
CONEXIONES, MANO DE OBRA Y HERRAMIENTAS.</v>
          </cell>
          <cell r="C112" t="str">
            <v>LOTE</v>
          </cell>
          <cell r="D112">
            <v>1</v>
          </cell>
          <cell r="E112">
            <v>5833.4</v>
          </cell>
          <cell r="F112">
            <v>5833.4</v>
          </cell>
        </row>
        <row r="113">
          <cell r="A113" t="str">
            <v>IHS010</v>
          </cell>
          <cell r="B113" t="str">
            <v>SUMINISTRO Y COLOCACION DE EQUIPO HIDRONEUMATICO COMPUESTO POR TANQUE DE
50 GAL. INCLUYE SWITCH DE PRESION, MANOMETRO, EQUIPO, VALVULAS, MATERIALES, CONEXIONES, MANO DE OBRA Y HERRAMIENTA.</v>
          </cell>
          <cell r="C113" t="str">
            <v>LOTE</v>
          </cell>
          <cell r="D113">
            <v>1</v>
          </cell>
          <cell r="E113">
            <v>8834.4500000000007</v>
          </cell>
          <cell r="F113">
            <v>8834.4500000000007</v>
          </cell>
        </row>
        <row r="114">
          <cell r="B114" t="str">
            <v>TOTAL ETAPA 7. INSTALACIONES HIDROSANITARIAS (IHS)</v>
          </cell>
          <cell r="C114"/>
          <cell r="D114"/>
          <cell r="E114"/>
          <cell r="F114">
            <v>37069.01</v>
          </cell>
        </row>
        <row r="115">
          <cell r="B115" t="str">
            <v>ETAPA 8. INSTALACIONES ELECTRICAS (IE)</v>
          </cell>
          <cell r="C115"/>
          <cell r="D115"/>
          <cell r="E115"/>
          <cell r="F115"/>
        </row>
        <row r="116">
          <cell r="A116" t="str">
            <v>IE001</v>
          </cell>
          <cell r="B116" t="str">
            <v>SUMINISTRO Y COLOCACION DE ACOMETIDA ELECTRICA CON MANGUERA AGRICOLA DE 1 1/2", CAJAR REGULAR GALVANIZADA Y CABLEADO DE 3 HILOS CAL. 8. INCLUYE
MATERIALES, MANO DE OBRA, EQUIPO Y HERRAMIENTA.</v>
          </cell>
          <cell r="C116" t="str">
            <v>PZA</v>
          </cell>
          <cell r="D116">
            <v>0</v>
          </cell>
          <cell r="E116">
            <v>888.33</v>
          </cell>
          <cell r="F116">
            <v>0</v>
          </cell>
        </row>
        <row r="117">
          <cell r="A117" t="str">
            <v>IE002</v>
          </cell>
          <cell r="B117" t="str">
            <v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v>
          </cell>
          <cell r="C117" t="str">
            <v>PZA</v>
          </cell>
          <cell r="D117">
            <v>1</v>
          </cell>
          <cell r="E117">
            <v>1376.29</v>
          </cell>
          <cell r="F117">
            <v>1376.29</v>
          </cell>
        </row>
        <row r="118">
          <cell r="A118" t="str">
            <v>IE003</v>
          </cell>
          <cell r="B118" t="str">
            <v>SUMINISTRO Y COLOCACION DE CENTRO DE CARGA TIPO QO-30 SQUARE D CON PASTILLAS TERMICAS DE 20 Y 30 AMP Y VARILLA DE COBRE A TIERRA CON CONECTOR Y CABLE DESNUDO. INCLUYE MATERIALES, CORTES, DESPERDICIOS, CONEXIONES, MANO DE
OBRA, EQUIPO Y Y HERRAMIENTA.</v>
          </cell>
          <cell r="C118" t="str">
            <v>PZA</v>
          </cell>
          <cell r="D118">
            <v>1</v>
          </cell>
          <cell r="E118">
            <v>2698.58</v>
          </cell>
          <cell r="F118">
            <v>2698.58</v>
          </cell>
        </row>
        <row r="119">
          <cell r="A119" t="str">
            <v>IE004</v>
          </cell>
          <cell r="B119" t="str">
            <v>COLOCACION DE MANGUERA AGRICOLA DE 1/2" PARA CABLEADO DE CONTACTOS, ILUMINARIAS, COCINA, CUARTO DE SERVICIO, AIRE ACONDICIONADO Y TANQUE HIDRONEUMATICO. INCLUYE MATERIALES, INSTALACION, CONEXIONES, CODOS, MANO DE
OBRA, EQUIPO Y HERRAMIENTAS.</v>
          </cell>
          <cell r="C119" t="str">
            <v>ML</v>
          </cell>
          <cell r="D119">
            <v>400</v>
          </cell>
          <cell r="E119">
            <v>17.89</v>
          </cell>
          <cell r="F119">
            <v>7156</v>
          </cell>
        </row>
        <row r="120">
          <cell r="A120" t="str">
            <v>IE005</v>
          </cell>
          <cell r="B120" t="str">
            <v>SUMINISTRO Y COLOCACION DE CABLE IUSA BLANCO THW 10, PARA LINEAS DE CONTACTOS, COCINA, CUARTO DE SERVICIO, AIRE ACONDICIONADO Y TANQUE HIDRONEUMATICO. INCLUYE MATERIALES, CONEXIONES, MANO DE OBRA, EQUIPO Y
HERRAMIENTAS.</v>
          </cell>
          <cell r="C120" t="str">
            <v>ML</v>
          </cell>
          <cell r="D120">
            <v>84.35</v>
          </cell>
          <cell r="E120">
            <v>23.03</v>
          </cell>
          <cell r="F120">
            <v>1942.58</v>
          </cell>
        </row>
        <row r="121">
          <cell r="A121" t="str">
            <v>IE006</v>
          </cell>
          <cell r="B121" t="str">
            <v>SUMINISTRO Y COLOCACION DE CABLE IUSA BLANCO THW 12, PARA LINEAS DE CONTACTOS, ILUMINARIAS, COCINA, CUARTO DE SERVICIO, AIRE ACONDICIONADO Y TANQUE HIDRONEUMATICO. INCLUYE MATERIALES, CONEXIONES, MANO DE OBRA, EQUIPO
Y HERRAMIENTAS.</v>
          </cell>
          <cell r="C121" t="str">
            <v>ML</v>
          </cell>
          <cell r="D121">
            <v>912.35</v>
          </cell>
          <cell r="E121">
            <v>15.03</v>
          </cell>
          <cell r="F121">
            <v>13712.62</v>
          </cell>
        </row>
        <row r="122">
          <cell r="A122" t="str">
            <v>IE007</v>
          </cell>
          <cell r="B122" t="str">
            <v>SUMINISTRO Y COLOCACION DE CABLE IUSA BLANCO THW 14, PARA ILUMINARIAS, COCINA Y CUARTO DE SERVICIO. INCLUYE MATERIALES, CONEXIONES, MANO DE OBRA, EQUIPO Y
HERRAMIENTAS.</v>
          </cell>
          <cell r="C122" t="str">
            <v>ML</v>
          </cell>
          <cell r="D122">
            <v>345.6</v>
          </cell>
          <cell r="E122">
            <v>11.9</v>
          </cell>
          <cell r="F122">
            <v>4112.6400000000003</v>
          </cell>
        </row>
        <row r="123">
          <cell r="A123" t="str">
            <v>IE008</v>
          </cell>
          <cell r="B123" t="str">
            <v>SALIDA ELECTRICA PARA ILUMINACION EN TECHOS, MUROS Y PISOS, A BASE DE MANGUERA AGRICOLA 1/2" Y CABLEADO CAL. 12 Y 14 PREINSTALADOS. INCLUYE CAJAS
GALVANIZADAS, CONEXIONES, MANO DE OBRA Y HERRAMIENTA.</v>
          </cell>
          <cell r="C123" t="str">
            <v>SAL</v>
          </cell>
          <cell r="D123">
            <v>47</v>
          </cell>
          <cell r="E123">
            <v>27.47</v>
          </cell>
          <cell r="F123">
            <v>1291.0899999999999</v>
          </cell>
        </row>
        <row r="124">
          <cell r="A124" t="str">
            <v>IE009</v>
          </cell>
          <cell r="B124" t="str">
            <v>SALIDA ELECTRICA PARA APAGADOR SENCILLO, A BASE DE MANGUERA AGRICOLA 1/2" Y
CABLEADO CAL. 12 Y 14 PREINSTALADOS. INCLUYE CAJAS GALVANIZADAS, ACCESORIOS, CONEXIONES, MANO DE OBRA Y HERRAMIENTA.</v>
          </cell>
          <cell r="C124" t="str">
            <v>SAL</v>
          </cell>
          <cell r="D124">
            <v>7</v>
          </cell>
          <cell r="E124">
            <v>123.22</v>
          </cell>
          <cell r="F124">
            <v>862.54</v>
          </cell>
        </row>
        <row r="125">
          <cell r="A125" t="str">
            <v>IE010</v>
          </cell>
          <cell r="B125" t="str">
            <v>SALIDA ELECTRICA PARA APAGADOR DE ESCALERA, A BASE DE MANGUERA AGRICOLA 1/2" Y CABLEADO CAL. 12 Y 14 PREINSTALADOS. INCLUYE CAJAS GALVANIZADAS, ACCESORIOS,
CONEXIONES, MANO DE OBRA Y HERRAMIENTA.</v>
          </cell>
          <cell r="C125" t="str">
            <v>SAL</v>
          </cell>
          <cell r="D125">
            <v>13</v>
          </cell>
          <cell r="E125">
            <v>138.25</v>
          </cell>
          <cell r="F125">
            <v>1797.25</v>
          </cell>
        </row>
        <row r="126">
          <cell r="A126" t="str">
            <v>IE011</v>
          </cell>
          <cell r="B126" t="str">
            <v>SALIDA ELECTRICA PARA CONTACTO SENCILLO, A BASE DE MANGUERA AGRICOLA 1/2" Y CABLEADO CAL. 10, 12 Y 14 PREINSTALADOS. INCLUYE CAJAS GALVANIZADAS,
ACCESORIOS, CONEXIONES, MANO DE OBRA Y HERRAMIENTA.</v>
          </cell>
          <cell r="C126" t="str">
            <v>SAL</v>
          </cell>
          <cell r="D126">
            <v>31</v>
          </cell>
          <cell r="E126">
            <v>120.76</v>
          </cell>
          <cell r="F126">
            <v>3743.56</v>
          </cell>
        </row>
        <row r="127">
          <cell r="A127" t="str">
            <v>IE012</v>
          </cell>
          <cell r="B127" t="str">
            <v>SALIDA ELECTRICA PARA CONTACTO DOBLE O 220V, A BASE DE MANGUERA AGRICOLA
1/2" Y CABLEADO CAL. 10 PREINSTALADOS. INCLUYE CAJAS GALVANIZADAS, ACCESORIOS, CONEXIONES, MANO DE OBRA Y HERRAMIENTA.</v>
          </cell>
          <cell r="C127" t="str">
            <v>SAL</v>
          </cell>
          <cell r="D127">
            <v>2</v>
          </cell>
          <cell r="E127">
            <v>175.64</v>
          </cell>
          <cell r="F127">
            <v>351.28</v>
          </cell>
        </row>
        <row r="128">
          <cell r="A128" t="str">
            <v>IE013</v>
          </cell>
          <cell r="B128" t="str">
            <v>SALIDA ELECTRICA PARA CABLE TV O TELEFONO, A BASE DE MANGUERA AGRICOLA 1/2" Y CABLEADO CAL. 10, 12 Y 14 PREINSTALADOS. INCLUYE CAJAS GALVANIZADAS,
ACCESORIOS, CONEXIONES, MANO DE OBRA Y HERRAMIENTA.</v>
          </cell>
          <cell r="C128" t="str">
            <v>SAL</v>
          </cell>
          <cell r="D128">
            <v>10</v>
          </cell>
          <cell r="E128">
            <v>120.76</v>
          </cell>
          <cell r="F128">
            <v>1207.5999999999999</v>
          </cell>
        </row>
        <row r="129">
          <cell r="A129" t="str">
            <v>IE014</v>
          </cell>
          <cell r="B129" t="str">
            <v>SALIDA ELECTRICA PARA TIMBRE, CAMPANA E INTERFON, A BASE DE MANGUERA AGRICOLA
1/2" Y CABLEADO CAL. 10, 12 Y 14 PREINSTALADOS. INCLUYE CAJAS GALVANIZADAS, ACCESORIOS, CONEXIONES, MANO DE OBRA Y HERRAMIENTA.</v>
          </cell>
          <cell r="C129" t="str">
            <v>SAL</v>
          </cell>
          <cell r="D129">
            <v>3</v>
          </cell>
          <cell r="E129">
            <v>120.76</v>
          </cell>
          <cell r="F129">
            <v>362.28</v>
          </cell>
        </row>
        <row r="130">
          <cell r="A130" t="str">
            <v>IE015</v>
          </cell>
          <cell r="B130" t="str">
            <v>SALIDA ELECTRICA PARA BOMBA DE AGUA, CENTRO DE CARGA, PASTILLA TERMICA DE 110 VOLTS Y ALIMENTACION ELECTRICA AL FLOTADOR. INCLUYE MATERIALES, MANO DE OBRA Y
HERRAMIENTA.</v>
          </cell>
          <cell r="C130" t="str">
            <v>SAL</v>
          </cell>
          <cell r="D130">
            <v>1</v>
          </cell>
          <cell r="E130">
            <v>120.76</v>
          </cell>
          <cell r="F130">
            <v>120.76</v>
          </cell>
        </row>
        <row r="131">
          <cell r="A131" t="str">
            <v>IE016</v>
          </cell>
          <cell r="B131" t="str">
            <v>SALIDA ELECTRICA PARA CALENTADOR CON PASTILLA TERMICA 110 VOLTS Y CIRCUITO
ELECTRICO. INCLUYE: MATERIALES, MANO DE OBRA Y HERRAMIENTA.</v>
          </cell>
          <cell r="C131" t="str">
            <v>SAL</v>
          </cell>
          <cell r="D131">
            <v>0</v>
          </cell>
          <cell r="E131">
            <v>888.33</v>
          </cell>
          <cell r="F131">
            <v>0</v>
          </cell>
        </row>
        <row r="132">
          <cell r="B132" t="str">
            <v>TOTAL ETAPA 8. INSTALACIONES ELECTRICAS (IE)</v>
          </cell>
          <cell r="C132"/>
          <cell r="D132"/>
          <cell r="E132"/>
          <cell r="F132">
            <v>40735.07</v>
          </cell>
        </row>
        <row r="133">
          <cell r="B133" t="str">
            <v>ETAPA 9. INSTALACIONES DE GAS (IG)</v>
          </cell>
          <cell r="C133"/>
          <cell r="D133"/>
          <cell r="E133"/>
          <cell r="F133"/>
        </row>
        <row r="134">
          <cell r="A134" t="str">
            <v>IG001</v>
          </cell>
          <cell r="B134" t="str">
            <v>SUMINISTRO Y COLOCACION DE TUBERIA DE COBRE DE 1/2" PARA SUMINISTRO DE GAS A COCINA, CUARTO DE SERVICIO, CHIMENEA Y BOILER. INCLUYE MATERIALES, CORTES,
DESPERDICIOS, CONEXIONES, CODOS, MANO DE OBRA, EQUIPO Y HERRAMIENTAS.</v>
          </cell>
          <cell r="C134" t="str">
            <v>ML</v>
          </cell>
          <cell r="D134">
            <v>34.549999999999997</v>
          </cell>
          <cell r="E134">
            <v>163.41</v>
          </cell>
          <cell r="F134">
            <v>5645.82</v>
          </cell>
        </row>
        <row r="135">
          <cell r="A135" t="str">
            <v>IG002</v>
          </cell>
          <cell r="B135" t="str">
            <v>SALIDA PARA GAS A BASE DE TUBERIA Y CONEXIONES DE COBRE TIPO "L" DE 1/2". INCLUYE
MATERIALES, MANO DE OBRA, EQUIPO Y HERRAMIENTA.</v>
          </cell>
          <cell r="C135" t="str">
            <v>SAL</v>
          </cell>
          <cell r="D135">
            <v>4</v>
          </cell>
          <cell r="E135">
            <v>299.39</v>
          </cell>
          <cell r="F135">
            <v>1197.56</v>
          </cell>
        </row>
        <row r="136">
          <cell r="A136" t="str">
            <v>IG003</v>
          </cell>
          <cell r="B136" t="str">
            <v>SUMINISTRO E INSTALACION DE TANQUE ESTACIONARIO DE 500 LTS. A BASE DE TUBERIA. INCLUYE CONEXIONES, VALVULAS, MATERIALES, CORTES, MANO DE OBRA, EQUIPO Y
HERRAMIENTA.</v>
          </cell>
          <cell r="C136" t="str">
            <v>PZA</v>
          </cell>
          <cell r="D136">
            <v>1</v>
          </cell>
          <cell r="E136">
            <v>14640</v>
          </cell>
          <cell r="F136">
            <v>14640</v>
          </cell>
        </row>
        <row r="137">
          <cell r="A137" t="str">
            <v>IG004</v>
          </cell>
          <cell r="B137" t="str">
            <v>SUMINISTRO E INSTALACION DE CALENTADOR A GAS LP MCA. CALOREX MOD COXDPI-14 INSTANTANEO CON FLUJO DE 14 LTS. POR/MIN. INCLUYE MATERIALES, MANO DE OBRA,
EQUIPO Y HERRAMIENTA.</v>
          </cell>
          <cell r="C137" t="str">
            <v>PZA</v>
          </cell>
          <cell r="D137">
            <v>1</v>
          </cell>
          <cell r="E137">
            <v>11832.15</v>
          </cell>
          <cell r="F137">
            <v>11832.15</v>
          </cell>
        </row>
        <row r="138">
          <cell r="B138" t="str">
            <v>TOTAL ETAPA 9. INSTALACIONES DE GAS (IG)</v>
          </cell>
          <cell r="C138"/>
          <cell r="D138"/>
          <cell r="E138"/>
          <cell r="F138">
            <v>33315.53</v>
          </cell>
        </row>
        <row r="139">
          <cell r="B139" t="str">
            <v>ETAPA 10. ACABADOS (A)</v>
          </cell>
          <cell r="C139"/>
          <cell r="D139"/>
          <cell r="E139"/>
          <cell r="F139"/>
        </row>
        <row r="140">
          <cell r="A140" t="str">
            <v>A001</v>
          </cell>
          <cell r="B140" t="str">
            <v>SARPEADO DE MUROS (EXTERIORES) CON MEZCLA DE CEMENTO - MORTERO - ARENA PROPORCION 1:1:6, CON ESPESOR 1 CM. INCLUYE MATERIALES, MANO DE OBRA, EQUIPO Y
HERRAMIENTA.</v>
          </cell>
          <cell r="C140" t="str">
            <v>M2</v>
          </cell>
          <cell r="D140">
            <v>236.3</v>
          </cell>
          <cell r="E140">
            <v>108.92</v>
          </cell>
          <cell r="F140">
            <v>25737.8</v>
          </cell>
        </row>
        <row r="141">
          <cell r="A141" t="str">
            <v>A002</v>
          </cell>
          <cell r="B141" t="str">
            <v>ENJARRE EN MUROS CON ACABADO FINO Y MEZCLA DE CEMENTO - MORTERO - ARENA PROPORCION 1:1:6, CON ESPESOR 2 CM. INCLUYE MATERIALES, MANO DE OBRA, EQUIPO Y
HERRAMIENTA.</v>
          </cell>
          <cell r="C141" t="str">
            <v>M2</v>
          </cell>
          <cell r="D141">
            <v>102</v>
          </cell>
          <cell r="E141">
            <v>240.56</v>
          </cell>
          <cell r="F141">
            <v>24537.119999999999</v>
          </cell>
        </row>
        <row r="142">
          <cell r="A142" t="str">
            <v>A003</v>
          </cell>
          <cell r="B142" t="str">
            <v>ENJARRE EN BOVEDAS CON ACABADO FINO Y MEZCLA DE CEMENTO - MORTERO - ARENA PROPORCION 1:1:6, CON ESPESOR 2 CM. INCLUYE MATERIALES, MANO DE OBRA, EQUIPO Y
HERRAMIENTA.</v>
          </cell>
          <cell r="C142" t="str">
            <v>M2</v>
          </cell>
          <cell r="D142">
            <v>45.95</v>
          </cell>
          <cell r="E142">
            <v>238</v>
          </cell>
          <cell r="F142">
            <v>10936.1</v>
          </cell>
        </row>
        <row r="143">
          <cell r="A143" t="str">
            <v>A004</v>
          </cell>
          <cell r="B143" t="str">
            <v>ENJARRE EN BOQUILLAS PARA PUERTAS Y VENTANAS, CON ACABADO FINO Y MEZCLA DE CEMENTO - MORTERO - ARENA PROPORCION 1:1:6, CON ESPESOR 2 CM. INCLUYE
MATERIALES, MANO DE OBRA, EQUIPO Y HERRAMIENTA.</v>
          </cell>
          <cell r="C143" t="str">
            <v>ML</v>
          </cell>
          <cell r="D143">
            <v>69.2</v>
          </cell>
          <cell r="E143">
            <v>262.85000000000002</v>
          </cell>
          <cell r="F143">
            <v>18189.22</v>
          </cell>
        </row>
        <row r="144">
          <cell r="A144" t="str">
            <v>A005</v>
          </cell>
          <cell r="B144" t="str">
            <v>ENJARRE EN FILOS/BOLEADOS CON ACABADO FINO Y MEZCLA DE CEMENTO - MORTERO - ARENA PROPORCION 1:1:6, CON ESPESOR 2 CM. INCLUYE MATERIALES, MANO DE OBRA,
EQUIPO Y HERRAMIENTA.</v>
          </cell>
          <cell r="C144" t="str">
            <v>ML</v>
          </cell>
          <cell r="D144">
            <v>65.2</v>
          </cell>
          <cell r="E144">
            <v>147.84</v>
          </cell>
          <cell r="F144">
            <v>9639.17</v>
          </cell>
        </row>
        <row r="145">
          <cell r="A145" t="str">
            <v>A006</v>
          </cell>
          <cell r="B145" t="str">
            <v>FORJADO DE CIRCUNFERENCIAS EN SALIDAS (LUZ, AGUA, ETC), CON MEZCLA DE CEMENTO
- MORTERO - ARENA PROPORCION 1:1:6. INCLUYE MATERIALES, MANO DE OBRA Y HERRAMIENTA.</v>
          </cell>
          <cell r="C145" t="str">
            <v>SAL</v>
          </cell>
          <cell r="D145">
            <v>35</v>
          </cell>
          <cell r="E145">
            <v>167.91</v>
          </cell>
          <cell r="F145">
            <v>5876.85</v>
          </cell>
        </row>
        <row r="146">
          <cell r="A146" t="str">
            <v>A007</v>
          </cell>
          <cell r="B146" t="str">
            <v>FORJADO DE GOTERO EN MUROS Y BOVEDAS A BASE DE CEMENTO - MORTERO - ARENA
PROPORCION 1:1:6. INCLUYE MATERIALES, MANO DE OBRA Y HERRAMIENTA.</v>
          </cell>
          <cell r="C146" t="str">
            <v>ML</v>
          </cell>
          <cell r="D146">
            <v>20.65</v>
          </cell>
          <cell r="E146">
            <v>291.74</v>
          </cell>
          <cell r="F146">
            <v>6024.43</v>
          </cell>
        </row>
        <row r="147">
          <cell r="A147" t="str">
            <v>A008</v>
          </cell>
          <cell r="B147" t="str">
            <v>APLANADO EN MUROS INTERIORES (2 CM ESPESOR) Y ACABADO PULIDO (0.5 CM ESPESOR)
A BASE DE YESO. INCLUYE MATERIALES, MANO DE OBRA Y HERRAMIENTAS.</v>
          </cell>
          <cell r="C147" t="str">
            <v>M2</v>
          </cell>
          <cell r="D147">
            <v>455.42</v>
          </cell>
          <cell r="E147">
            <v>161.75</v>
          </cell>
          <cell r="F147">
            <v>73664.19</v>
          </cell>
        </row>
        <row r="148">
          <cell r="A148" t="str">
            <v>A009</v>
          </cell>
          <cell r="B148" t="str">
            <v>APLANADO EN BOVEDAS INTERIORES (2 CM ESPESOR) Y ACABADO PULIDO (0.5 CM
ESPESOR) A BASE DE YESO. INCLUYE MATERIALES, MANO DE OBRA Y HERRAMIENTAS.</v>
          </cell>
          <cell r="C148" t="str">
            <v>M2</v>
          </cell>
          <cell r="D148">
            <v>154.86000000000001</v>
          </cell>
          <cell r="E148">
            <v>199.46</v>
          </cell>
          <cell r="F148">
            <v>30888.38</v>
          </cell>
        </row>
        <row r="149">
          <cell r="A149" t="str">
            <v>A010</v>
          </cell>
          <cell r="B149" t="str">
            <v>FORJADO DE BOQUILLAS EN PUERTAS Y VENTANAS A BASE DE YESO. INCLUYE MATERIALES,
MANO DE OBRA Y HERRAMIENTAS.</v>
          </cell>
          <cell r="C149" t="str">
            <v>ML</v>
          </cell>
          <cell r="D149">
            <v>92.4</v>
          </cell>
          <cell r="E149">
            <v>100.8</v>
          </cell>
          <cell r="F149">
            <v>9313.92</v>
          </cell>
        </row>
        <row r="150">
          <cell r="A150" t="str">
            <v>A011</v>
          </cell>
          <cell r="B150" t="str">
            <v>FORJADO DE FILOS/BOLEADOS A BASE DE YESO. INCLUYE MATERIALES, MANO DE OBRA Y
HERRAMIENTAS.</v>
          </cell>
          <cell r="C150" t="str">
            <v>ML</v>
          </cell>
          <cell r="D150">
            <v>218.4</v>
          </cell>
          <cell r="E150">
            <v>39.090000000000003</v>
          </cell>
          <cell r="F150">
            <v>8537.26</v>
          </cell>
        </row>
        <row r="151">
          <cell r="A151" t="str">
            <v>A012</v>
          </cell>
          <cell r="B151" t="str">
            <v>FORJADO DE CIRCUNFERENCIAS EN SALIDAS (LUZ, AGUA, ETC.) A BASE DE YESO.  INCLUYE
MATERIALES, MANO DE OBRA Y HERRAMIENTAS.</v>
          </cell>
          <cell r="C151" t="str">
            <v>SAL</v>
          </cell>
          <cell r="D151">
            <v>148</v>
          </cell>
          <cell r="E151">
            <v>40.56</v>
          </cell>
          <cell r="F151">
            <v>6002.88</v>
          </cell>
        </row>
        <row r="152">
          <cell r="A152" t="str">
            <v>A013</v>
          </cell>
          <cell r="B152" t="str">
            <v>ENCHAPE DE VIGA CON LADRILLO DE LAMA ROJO RECOCIDO 5X9X22 ASENTADO CON
MORTERO CEMENTO - ARENA PROPORCION 1:4. INCLUYE: ACARREOS, ANDAMIOS, MATERIALES, MANO DE OBRA, Y HERRAMIENTAS.</v>
          </cell>
          <cell r="C152" t="str">
            <v>M2</v>
          </cell>
          <cell r="D152">
            <v>11.8</v>
          </cell>
          <cell r="E152">
            <v>286.89</v>
          </cell>
          <cell r="F152">
            <v>3385.3</v>
          </cell>
        </row>
        <row r="153">
          <cell r="B153" t="str">
            <v>TOTAL ETAPA 10. ACABADOS (A)</v>
          </cell>
          <cell r="C153"/>
          <cell r="D153"/>
          <cell r="E153"/>
          <cell r="F153">
            <v>232732.62</v>
          </cell>
        </row>
        <row r="154">
          <cell r="B154" t="str">
            <v>ETAPA 11. PISOS Y HORMIGONES (PH)</v>
          </cell>
        </row>
        <row r="155">
          <cell r="A155" t="str">
            <v>PH001</v>
          </cell>
          <cell r="B155" t="str">
            <v>FABRICACION DE MACHUELO, DE CONCRETO HECHO EN OBRA PROPORCION 1:2, CON
ENJARRE. INCLUYE MATERIALES, MANO DE OBRA, EQUIPO Y HERRAMIENTA.</v>
          </cell>
          <cell r="C155" t="str">
            <v>ML</v>
          </cell>
          <cell r="D155">
            <v>0.5</v>
          </cell>
          <cell r="E155">
            <v>886.68</v>
          </cell>
          <cell r="F155">
            <v>443.34</v>
          </cell>
        </row>
        <row r="156">
          <cell r="A156" t="str">
            <v>PH002</v>
          </cell>
          <cell r="B156" t="str">
            <v>FABRICACION DE ZARDINEL PARA CONFINAR HORMIGONES EN LOSAS CON ENJARRE.
INCLUYE MATERIALES, MANO DE OBRA, EQUIPO Y HERRAMIENTA.</v>
          </cell>
          <cell r="C156" t="str">
            <v>ML</v>
          </cell>
          <cell r="D156">
            <v>0.5</v>
          </cell>
          <cell r="E156">
            <v>895.97</v>
          </cell>
          <cell r="F156">
            <v>447.99</v>
          </cell>
        </row>
        <row r="157">
          <cell r="A157" t="str">
            <v>PH003</v>
          </cell>
          <cell r="B157" t="str">
            <v>FORJADO DE ESCALON EN DESNIVELES (HASTA 0.50 M DE HUELLA Y 0.20 M PERALTE) A BASE DE BLOCK, CON ENJARRE APALILLADO. INCLUYE MATERIALES, MANO DE OBRA, EQUIPO Y
HERRAMIENTA.</v>
          </cell>
          <cell r="C157" t="str">
            <v>ML</v>
          </cell>
          <cell r="D157">
            <v>28.6</v>
          </cell>
          <cell r="E157">
            <v>190.87</v>
          </cell>
          <cell r="F157">
            <v>5458.88</v>
          </cell>
        </row>
        <row r="158">
          <cell r="A158" t="str">
            <v>PH004</v>
          </cell>
          <cell r="B158" t="str">
            <v>BANQUETA LATERAL DE 0.70 ML DE ANCHO Y 7 CM DE ESPESOR DE PISO DE CONCRETO CON ACABADO ESCOBILLADO. INCLUYE: MATERIAL, ACARREOS, MANO DE OBRA, EQUIPO
Y HERRAMIENTA.</v>
          </cell>
          <cell r="C158" t="str">
            <v>M2</v>
          </cell>
          <cell r="D158">
            <v>0.35</v>
          </cell>
          <cell r="E158">
            <v>2485.7199999999998</v>
          </cell>
          <cell r="F158">
            <v>870</v>
          </cell>
        </row>
        <row r="159">
          <cell r="A159" t="str">
            <v>PH005</v>
          </cell>
          <cell r="B159" t="str">
            <v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v>
          </cell>
          <cell r="C159" t="str">
            <v>PZA</v>
          </cell>
          <cell r="D159">
            <v>1</v>
          </cell>
          <cell r="E159">
            <v>1416.32</v>
          </cell>
          <cell r="F159">
            <v>1416.32</v>
          </cell>
        </row>
        <row r="160">
          <cell r="A160" t="str">
            <v>PH006</v>
          </cell>
          <cell r="B160" t="str">
            <v>FORJADO DE PISO PARA DECK A BASE DE BLOCK, DE 0.15 M DE ALTO, CON ACABADO APALILLADO. INCLUYE AFINACION, MATERIALES, MANO DE OBRA, EQUIPO Y HERRAMIENTA.</v>
          </cell>
          <cell r="C160" t="str">
            <v>M2</v>
          </cell>
          <cell r="D160">
            <v>3.31</v>
          </cell>
          <cell r="E160">
            <v>398.49</v>
          </cell>
          <cell r="F160">
            <v>1319</v>
          </cell>
        </row>
        <row r="161">
          <cell r="A161" t="str">
            <v>PH007</v>
          </cell>
          <cell r="B161" t="str">
            <v>FORJADO DE CAJETE PARA JARDINERAS DE HASTA 0.60 M ANCHO Y 1.00 M ALTURA, FORJADO A BASE DE MURO SOGA CON LADRILLO DE LAMA Y APLANADO PULIDO.
INCLUYE: MATERIALES, MANO DE OBRA, EQUIPO Y HERRAMIENTA.</v>
          </cell>
          <cell r="C161" t="str">
            <v>ML</v>
          </cell>
          <cell r="D161">
            <v>7.45</v>
          </cell>
          <cell r="E161">
            <v>577.29</v>
          </cell>
          <cell r="F161">
            <v>4300.8100000000004</v>
          </cell>
        </row>
        <row r="162">
          <cell r="B162" t="str">
            <v>TOTAL ETAPA 11. PISOS Y HORMIGONES (PH)</v>
          </cell>
          <cell r="D162"/>
          <cell r="F162">
            <v>14256.34</v>
          </cell>
        </row>
        <row r="163">
          <cell r="B163" t="str">
            <v>ETAPA 12. PINTURA (PI)</v>
          </cell>
          <cell r="D163"/>
        </row>
        <row r="164">
          <cell r="A164" t="str">
            <v>PI001</v>
          </cell>
          <cell r="B164" t="str">
            <v>PINTURA VINILICA PARA MUROS Y BOVEDAS SOBRE ENJARRES Y ACABADOS DE YESO.
INCLUYE MATERIALES, MANO DE OBRA Y HERRAMIENTAS.</v>
          </cell>
          <cell r="C164" t="str">
            <v>M2</v>
          </cell>
          <cell r="D164">
            <v>689.48</v>
          </cell>
          <cell r="E164">
            <v>77.08</v>
          </cell>
          <cell r="F164">
            <v>53145.120000000003</v>
          </cell>
        </row>
        <row r="165">
          <cell r="A165" t="str">
            <v>PI002</v>
          </cell>
          <cell r="B165" t="str">
            <v>PINTURA VINILICA EN EXTERIOR SOBRE ENJARRE APALILLADO.  INCLUYE MATERIALES, MANO
DE OBRA Y HERRAMIENTAS.</v>
          </cell>
          <cell r="C165" t="str">
            <v>M2</v>
          </cell>
          <cell r="D165">
            <v>0</v>
          </cell>
          <cell r="E165">
            <v>866.67</v>
          </cell>
          <cell r="F165">
            <v>0</v>
          </cell>
        </row>
        <row r="166">
          <cell r="A166" t="str">
            <v>PI003</v>
          </cell>
          <cell r="B166" t="str">
            <v>PINTURA ESMALTE ANTI-HONGOS PARA BAÑOS.  INCLUYE MATERIALES, MANO DE OBRA Y
HERRAMIENTAS.</v>
          </cell>
          <cell r="C166" t="str">
            <v>M2</v>
          </cell>
          <cell r="D166">
            <v>60.12</v>
          </cell>
          <cell r="E166">
            <v>101.48</v>
          </cell>
          <cell r="F166">
            <v>6100.98</v>
          </cell>
        </row>
        <row r="167">
          <cell r="A167" t="str">
            <v>PI004</v>
          </cell>
          <cell r="B167" t="str">
            <v>PINTURA EN HERRERIA (ESCALERA MARINA, BARANDALES Y PUERTAS).  INCLUYE MATERIALES,
MANO DE OBRA Y HERRAMIENTAS.</v>
          </cell>
          <cell r="C167" t="str">
            <v>LOTE</v>
          </cell>
          <cell r="D167">
            <v>1</v>
          </cell>
          <cell r="E167">
            <v>2946.67</v>
          </cell>
          <cell r="F167">
            <v>2946.67</v>
          </cell>
        </row>
        <row r="168">
          <cell r="A168" t="str">
            <v>PI005</v>
          </cell>
          <cell r="B168" t="str">
            <v>PINTURA EN ESCALERA PRINCIPAL, HUELLAS EN PINTURA EPOXICA, Y RESTO CON ESMALTE.
INCLUYE MATERIALES, MANO DE OBRA Y HERRAMIENTAS.</v>
          </cell>
          <cell r="C168" t="str">
            <v>PZA</v>
          </cell>
          <cell r="D168">
            <v>0</v>
          </cell>
          <cell r="E168">
            <v>866.67</v>
          </cell>
          <cell r="F168">
            <v>0</v>
          </cell>
        </row>
        <row r="169">
          <cell r="B169" t="str">
            <v>TOTAL ETAPA 12. PINTURA (PI)</v>
          </cell>
          <cell r="D169"/>
          <cell r="F169">
            <v>62192.77</v>
          </cell>
        </row>
        <row r="170">
          <cell r="B170" t="str">
            <v>ETAPA 13. MUEBLES Y ACCESORIOS (MA)</v>
          </cell>
        </row>
        <row r="171">
          <cell r="A171" t="str">
            <v>MA001</v>
          </cell>
          <cell r="B171" t="str">
            <v>SUMINISTRO Y COLOCACION DE INODORO CON TANQUE BAJO MARCA ORION Ó SIMILAR. INCLUYE LLAVE ANGULAR, MATERIALES MENORES, PRUEBAS, ACARREOS, MANO DE OBRA Y
HERRAMIENTAS.</v>
          </cell>
          <cell r="C171" t="str">
            <v>PZA</v>
          </cell>
          <cell r="D171">
            <v>3</v>
          </cell>
          <cell r="E171">
            <v>3096.31</v>
          </cell>
          <cell r="F171">
            <v>9288.93</v>
          </cell>
        </row>
        <row r="172">
          <cell r="A172" t="str">
            <v>MA002</v>
          </cell>
          <cell r="B172" t="str">
            <v>SUMINISTRO Y COLOCACION DE MINGITORIO BLANCO, MCA. AMERICAN STANDARD MOD. NIAGARA O SIMILAR. INCLUYE: LLAVE DE CAMPANA MG MCA. URREA, MATERIALES
MENORES, PRUEBAS Y ACARREOS.</v>
          </cell>
          <cell r="C172" t="str">
            <v>PZA</v>
          </cell>
          <cell r="D172">
            <v>3</v>
          </cell>
          <cell r="E172">
            <v>296.11</v>
          </cell>
          <cell r="F172">
            <v>888.33</v>
          </cell>
        </row>
        <row r="173">
          <cell r="A173" t="str">
            <v>MA003</v>
          </cell>
          <cell r="B173" t="str">
            <v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v>
          </cell>
          <cell r="C173" t="str">
            <v>PZA</v>
          </cell>
          <cell r="D173">
            <v>3</v>
          </cell>
          <cell r="E173">
            <v>7171.81</v>
          </cell>
          <cell r="F173">
            <v>21515.43</v>
          </cell>
        </row>
        <row r="174">
          <cell r="A174" t="str">
            <v>MA004</v>
          </cell>
          <cell r="B174" t="str">
            <v>SUMINISTRO Y COLOCACION DE TARJA DE ACERO INOXIDABLE MCA MOEN SUBMONTAR MOD. G18190. CON MONOMANDO PARA FREGADERO MOD.BAYSTOON 42519 MCA. , CESPOL CROMADO, MANGUERAS COFLEX, CONTRACANASTAS. INCLUYE: MATERIALES,
MANO DE OBRA Y HERRAMIENTA.</v>
          </cell>
          <cell r="C174" t="str">
            <v>PZA</v>
          </cell>
          <cell r="D174">
            <v>1</v>
          </cell>
          <cell r="E174">
            <v>8208.7000000000007</v>
          </cell>
          <cell r="F174">
            <v>8208.7000000000007</v>
          </cell>
        </row>
        <row r="175">
          <cell r="A175" t="str">
            <v>MA005</v>
          </cell>
          <cell r="B175" t="str">
            <v>SUMINISTRO Y COLOCACION DE LLAVE DE CHORRO CON ROSCA PARA MANGUERA.
INCLUYE: MATERIALES, MANO DE OBRA, HERRAMIENTA, ACARREOS.</v>
          </cell>
          <cell r="C175" t="str">
            <v>PZA</v>
          </cell>
          <cell r="D175">
            <v>5</v>
          </cell>
          <cell r="E175">
            <v>170.73</v>
          </cell>
          <cell r="F175">
            <v>853.65</v>
          </cell>
        </row>
        <row r="176">
          <cell r="A176" t="str">
            <v>MA006</v>
          </cell>
          <cell r="B176" t="str">
            <v>SUMINISTRO Y COLOCACION DE TINA RECTANGULAR DE SOBREPONER COLOR BLANCO.
INCLUYE: MATERIALES, ACCESORIOS, MANO DE OBRA, HERRAMIENTA, ACARREOS.</v>
          </cell>
          <cell r="C176" t="str">
            <v>PZA</v>
          </cell>
          <cell r="D176">
            <v>1</v>
          </cell>
          <cell r="E176">
            <v>1484.17</v>
          </cell>
          <cell r="F176">
            <v>1484.17</v>
          </cell>
        </row>
        <row r="177">
          <cell r="A177" t="str">
            <v>MA007</v>
          </cell>
          <cell r="B177" t="str">
            <v>SUMINISTRO Y COLOCACION DE TOALLERO DE ARGOLLA CROMADO. INCLUYE:
MATERIALES, MANO DE OBRA, HERRAMIENTA, ACARREOS.</v>
          </cell>
          <cell r="C177" t="str">
            <v>PZA</v>
          </cell>
          <cell r="D177">
            <v>3</v>
          </cell>
          <cell r="E177">
            <v>1110.74</v>
          </cell>
          <cell r="F177">
            <v>3332.22</v>
          </cell>
        </row>
        <row r="178">
          <cell r="A178" t="str">
            <v>MA008</v>
          </cell>
          <cell r="B178" t="str">
            <v>SUMINISTRO Y COLOCACION DE TOALLERO DE BARRA CROMADO. INCLUYE: MATERIALES,
MANO DE OBRA, HERRAMIENTA, ACARREOS.</v>
          </cell>
          <cell r="C178" t="str">
            <v>PZA</v>
          </cell>
          <cell r="D178">
            <v>2</v>
          </cell>
          <cell r="E178">
            <v>1729.54</v>
          </cell>
          <cell r="F178">
            <v>3459.08</v>
          </cell>
        </row>
        <row r="179">
          <cell r="A179" t="str">
            <v>MA009</v>
          </cell>
          <cell r="B179" t="str">
            <v>SUMINISTRO Y COLOCACION DE REGADERA. INCLUYE: MATERIALES, MONOMANDO,
BRAZO, MANO DE OBRA Y HERRAMIENTA.</v>
          </cell>
          <cell r="C179" t="str">
            <v>PZA</v>
          </cell>
          <cell r="D179">
            <v>2</v>
          </cell>
          <cell r="E179">
            <v>2079.5700000000002</v>
          </cell>
          <cell r="F179">
            <v>4159.1400000000003</v>
          </cell>
        </row>
        <row r="180">
          <cell r="A180" t="str">
            <v>MA010</v>
          </cell>
          <cell r="B180" t="str">
            <v>SUMINISTRO Y COLOCACION DE GANCHO SOFT CROMADO. INCLUYE: MATERIALES, MANO
DE OBRA, HERRAMIENTA, ACARREOS.</v>
          </cell>
          <cell r="C180" t="str">
            <v>PZA</v>
          </cell>
          <cell r="D180">
            <v>2</v>
          </cell>
          <cell r="E180">
            <v>1151.04</v>
          </cell>
          <cell r="F180">
            <v>2302.08</v>
          </cell>
        </row>
        <row r="181">
          <cell r="A181" t="str">
            <v>MA011</v>
          </cell>
          <cell r="B181" t="str">
            <v>SUMINISTRO Y COLOCACION DE PORTA ROLLO DE BAÑO. INCLUYE: MATERIALES, MANO DE
OBRA Y HERRAMIENTA.</v>
          </cell>
          <cell r="C181" t="str">
            <v>PZA</v>
          </cell>
          <cell r="D181">
            <v>3</v>
          </cell>
          <cell r="E181">
            <v>501.04</v>
          </cell>
          <cell r="F181">
            <v>1503.12</v>
          </cell>
        </row>
        <row r="182">
          <cell r="A182" t="str">
            <v>MA012</v>
          </cell>
          <cell r="B182" t="str">
            <v>FABRICACION DE CASETA PARA TANQUE ESTACIONARIO DE 1.20 X 0.80 M LIBRE X 1.00 DE
PROFUNDIDAD. INCUYE MATERIALES, MANO DE OBRA, EQUIPO Y HERRAMIENTAS.</v>
          </cell>
          <cell r="C182" t="str">
            <v>LOTE</v>
          </cell>
          <cell r="D182">
            <v>1</v>
          </cell>
          <cell r="E182">
            <v>1642.13</v>
          </cell>
          <cell r="F182">
            <v>1642.13</v>
          </cell>
        </row>
        <row r="183">
          <cell r="A183" t="str">
            <v>MA013</v>
          </cell>
          <cell r="B183" t="str">
            <v>CHAROLA PARA COLADERA EN PATIO Y AREAS DE ASEO. INCLUYE FORJADO DE CANAL,
BOLEADOS, MATERIALES, MANO DE OBRA, EQUIPO Y HERRAMIENTA.</v>
          </cell>
          <cell r="C183" t="str">
            <v>PZA</v>
          </cell>
          <cell r="D183">
            <v>3</v>
          </cell>
          <cell r="E183">
            <v>392.08</v>
          </cell>
          <cell r="F183">
            <v>1176.24</v>
          </cell>
        </row>
        <row r="184">
          <cell r="A184" t="str">
            <v>MA014</v>
          </cell>
          <cell r="B184" t="str">
            <v>IMPERMEABILIZACION DE CHAROLAS PARA REGADERA, A BASE DE FESTER VAPORTITE 550 A UNA MANO. INCLUYE: LIMPIEZA Y PREPARACION DE LA SUPERFICIE, ACARREOS, MANO DE
OBRA Y HERRAMIENTA.</v>
          </cell>
          <cell r="C184" t="str">
            <v>PZA</v>
          </cell>
          <cell r="D184">
            <v>5</v>
          </cell>
          <cell r="E184">
            <v>215.7</v>
          </cell>
          <cell r="F184">
            <v>1078.5</v>
          </cell>
        </row>
        <row r="185">
          <cell r="A185" t="str">
            <v>MA015</v>
          </cell>
          <cell r="B185" t="str">
            <v>SUMINISTRO Y COLOCACION DE LAVADERO CON BASE PREFABRICADO. INCLUYE
ACARREOS, MATERIALES, MANO DE OBRA, EQUIPO Y HERRAMIENTA.</v>
          </cell>
          <cell r="C185" t="str">
            <v>PZA</v>
          </cell>
          <cell r="D185">
            <v>1</v>
          </cell>
          <cell r="E185">
            <v>2262.87</v>
          </cell>
          <cell r="F185">
            <v>2262.87</v>
          </cell>
        </row>
        <row r="186">
          <cell r="A186" t="str">
            <v>MA016</v>
          </cell>
          <cell r="B186" t="str">
            <v>FORJADO DE CHIMENEA A BASE LADRILLO DE LAMA, DE 1.20 M LARGO X 0.45 M ANCHO Y
2.80 M ALTURA. INCLUYE MATERIALES, MANO DE OBRA, EQUIPO Y HERRAMIENTA.</v>
          </cell>
          <cell r="C186" t="str">
            <v>PZA</v>
          </cell>
          <cell r="D186">
            <v>1</v>
          </cell>
          <cell r="E186">
            <v>1938.31</v>
          </cell>
          <cell r="F186">
            <v>1938.31</v>
          </cell>
        </row>
        <row r="187">
          <cell r="B187" t="str">
            <v>TOTAL ETAPA 13. MUEBLES Y ACCESORIOS (MA)</v>
          </cell>
          <cell r="F187">
            <v>65092.9</v>
          </cell>
        </row>
        <row r="188">
          <cell r="B188" t="str">
            <v>ETAPA 14. RECUBRIMIENTOS ( R )</v>
          </cell>
        </row>
        <row r="189">
          <cell r="A189" t="str">
            <v>R001</v>
          </cell>
          <cell r="B189" t="str">
            <v>PISO CERAMICO LOSETA PARA AREA GENERAL, MARCA LAMOSA, MODELO MAR DE PLATA O SIMILAR 60 X 60 CM O SIMILAR, TONO BEIGE. INCLUYE: LOSETA, JUNTEADOR, PEGAPISO,
MANO DE OBRA, HERRAMIENTA, ACARREOS.</v>
          </cell>
          <cell r="C189" t="str">
            <v>M2</v>
          </cell>
          <cell r="D189">
            <v>131.75</v>
          </cell>
          <cell r="E189">
            <v>913.38</v>
          </cell>
          <cell r="F189">
            <v>120337.82</v>
          </cell>
        </row>
        <row r="190">
          <cell r="A190" t="str">
            <v>R002</v>
          </cell>
          <cell r="B190" t="str">
            <v>PISO CERAMICO LOSETA PARA COCHERA, MARCA LAMOSA,  MODELO MAR DE PLATA O SIMILAR 60 X 60 CM O SIMILAR, TONO BEIGE. INCLUYE: LOSETA, JUNTEADOR, PEGAPISO,
MANO DE OBRA, HERRAMIENTA, ACARREOS.</v>
          </cell>
          <cell r="C190" t="str">
            <v>M2</v>
          </cell>
          <cell r="D190">
            <v>8.5</v>
          </cell>
          <cell r="E190">
            <v>809.67</v>
          </cell>
          <cell r="F190">
            <v>6882.2</v>
          </cell>
        </row>
        <row r="191">
          <cell r="A191" t="str">
            <v>R003</v>
          </cell>
          <cell r="B191" t="str">
            <v>PISO CERAMICO LOSETA PARA ESCALERA, MARCA LAMOSA,  MODELO MAR DE PLATA O SIMILAR 60 X 60 CM O SIMILAR, TONO BEIGE. INCLUYE: LOSETA, JUNTEADOR, PEGAPISO,
MANO DE OBRA, HERRAMIENTA, ACARREOS.</v>
          </cell>
          <cell r="C191" t="str">
            <v>M2</v>
          </cell>
          <cell r="D191">
            <v>8.42</v>
          </cell>
          <cell r="E191">
            <v>989.88</v>
          </cell>
          <cell r="F191">
            <v>8334.7900000000009</v>
          </cell>
        </row>
        <row r="192">
          <cell r="A192" t="str">
            <v>R004</v>
          </cell>
          <cell r="B192" t="str">
            <v>PISO CERAMICO LOSETA TIPO MADERA, MARCA LAMOSA,  MODELO MAR DE PLATA O SIMILAR 60 X 60 CM O SIMILAR, TONO BEIGE. INCLUYE: LOSETA, JUNTEADOR, PEGAPISO,
MANO DE OBRA, HERRAMIENTA, ACARREOS.</v>
          </cell>
          <cell r="C192" t="str">
            <v>M2</v>
          </cell>
          <cell r="D192">
            <v>3.31</v>
          </cell>
          <cell r="E192">
            <v>902.95</v>
          </cell>
          <cell r="F192">
            <v>2988.76</v>
          </cell>
        </row>
        <row r="193">
          <cell r="A193" t="str">
            <v>R005</v>
          </cell>
          <cell r="B193" t="str">
            <v>PISO CERAMICO LOSETA PARA BAÑOS, MARCA LAMOSA,  MODELO MAR DE PLATA O
SIMILAR 60 X 60 CM O SIMILAR, TONO BEIGE. INCLUYE: LOSETA, JUNTEADOR, PEGAPISO, MANO DE OBRA, HERRAMIENTA, ACARREOS.</v>
          </cell>
          <cell r="C193" t="str">
            <v>M2</v>
          </cell>
          <cell r="D193">
            <v>7.74</v>
          </cell>
          <cell r="E193">
            <v>4058.2</v>
          </cell>
          <cell r="F193">
            <v>31410.47</v>
          </cell>
        </row>
        <row r="194">
          <cell r="A194" t="str">
            <v>R006</v>
          </cell>
          <cell r="B194" t="str">
            <v>PISO CERAMICO LOSETA PARA CUARTO DE SERVICIO, MARCA LAMOSA,  MODELO MAR DE PLATA O SIMILAR 60 X 60 CM O SIMILAR, TONO BEIGE. INCLUYE: LOSETA, JUNTEADOR,
PEGAPISO, MANO DE OBRA, HERRAMIENTA, ACARREOS.</v>
          </cell>
          <cell r="C194" t="str">
            <v>M2</v>
          </cell>
          <cell r="D194">
            <v>4.95</v>
          </cell>
          <cell r="E194">
            <v>840.75</v>
          </cell>
          <cell r="F194">
            <v>4161.71</v>
          </cell>
        </row>
        <row r="195">
          <cell r="A195" t="str">
            <v>R007</v>
          </cell>
          <cell r="B195" t="str">
            <v>PISO CERAMICO LOSETA PARA REGADERAS, MARCA LAMOSA,  MODELO MAR DE PLATA O SIMILAR 60 X 60 CM O SIMILAR, TONO BEIGE. INCLUYE: LOSETA, JUNTEADOR, PEGAPISO,
MANO DE OBRA, HERRAMIENTA, ACARREOS.</v>
          </cell>
          <cell r="C195" t="str">
            <v>M2</v>
          </cell>
          <cell r="D195">
            <v>1.54</v>
          </cell>
          <cell r="E195">
            <v>1133.3499999999999</v>
          </cell>
          <cell r="F195">
            <v>1745.36</v>
          </cell>
        </row>
        <row r="196">
          <cell r="A196" t="str">
            <v>R008</v>
          </cell>
          <cell r="B196" t="str">
            <v>PISO CERAMICO LOSETA PARA REGADERA PRINCIPAL, MARCA LAMOSA,  MODELO MAR DE PLATA O SIMILAR 60 X 60 CM O SIMILAR, TONO BEIGE. INCLUYE: LOSETA, JUNTEADOR,
PEGAPISO, MANO DE OBRA, HERRAMIENTA, ACARREOS.</v>
          </cell>
          <cell r="C196" t="str">
            <v>M2</v>
          </cell>
          <cell r="D196">
            <v>1.66</v>
          </cell>
          <cell r="E196">
            <v>1064.79</v>
          </cell>
          <cell r="F196">
            <v>1767.55</v>
          </cell>
        </row>
        <row r="197">
          <cell r="A197" t="str">
            <v>R009</v>
          </cell>
          <cell r="B197" t="str">
            <v>RECUBRIMIENTOS EN MUROS DE BAÑOS, A BASE DE LOSETA MARCA: LAMOSA,  MODELO MAR DE PLATA O SIMILAR 60 X 60 CM O SIMILAR. INCLUYE: LOSETA,  JUNTEADOR, PEGAPISO,
MANO DE OBRA, HERRAMIENTA, ACARREOS.</v>
          </cell>
          <cell r="C197" t="str">
            <v>M2</v>
          </cell>
          <cell r="D197">
            <v>61.3</v>
          </cell>
          <cell r="E197">
            <v>590.72</v>
          </cell>
          <cell r="F197">
            <v>36211.14</v>
          </cell>
        </row>
        <row r="198">
          <cell r="A198" t="str">
            <v>R010</v>
          </cell>
          <cell r="B198" t="str">
            <v>ZOCLO EN BAÑOS, DE LOSETA URBAN CONCRETE ALTRACITA GRIS OSCURO 60 X 60 CM MARCA FIRENZE RECTIFICADO. INCLUYE: LOSETA, JUNTEADOR, PEGAPORCELANICO, MANO
DE OBRA, HERRAMIENTA, ACARREOS.</v>
          </cell>
          <cell r="C198" t="str">
            <v>ML</v>
          </cell>
          <cell r="D198">
            <v>21.9</v>
          </cell>
          <cell r="E198">
            <v>835.39</v>
          </cell>
          <cell r="F198">
            <v>18295.04</v>
          </cell>
        </row>
        <row r="199">
          <cell r="A199" t="str">
            <v>R011</v>
          </cell>
          <cell r="B199" t="str">
            <v>BARRENOS EN PISO O MUROS CON AZULEJO O VITROPISO PARA COLADERAS, ILUMINACION, LAVABO, REGADERAS. INCLUYE: LOSETA,  JUNTEADOR, PEGAPISO, MANO DE
OBRA, HERRAMIENTA, ACARREOS.</v>
          </cell>
          <cell r="C199" t="str">
            <v>PZA</v>
          </cell>
          <cell r="D199">
            <v>0</v>
          </cell>
          <cell r="E199">
            <v>45.5</v>
          </cell>
          <cell r="F199">
            <v>0</v>
          </cell>
        </row>
        <row r="200">
          <cell r="A200" t="str">
            <v>R012</v>
          </cell>
          <cell r="B200" t="str">
            <v>DESPATILLADO LOSETA CERAMICA MARCA: LAMOSA, MODELO: MAR DE PLATA O SIMILAR. MEDIDAS: 60 X 60 CM. INCLUYE: LOSETA,  JUNTEADOR, PEGAPISO, MANO DE OBRA,
HERRAMIENTA, ACARREOS.</v>
          </cell>
          <cell r="C200" t="str">
            <v>ML</v>
          </cell>
          <cell r="D200">
            <v>0</v>
          </cell>
          <cell r="E200">
            <v>18.2</v>
          </cell>
          <cell r="F200">
            <v>0</v>
          </cell>
        </row>
        <row r="201">
          <cell r="A201" t="str">
            <v>R013</v>
          </cell>
          <cell r="B201" t="str">
            <v>SUMINISTRO Y COLOCACION DE PASTO EN ROLLO. INCLUYE MATERIALES, MANO DE OBRA
Y HERRAMIENTA.</v>
          </cell>
          <cell r="C201" t="str">
            <v>M2</v>
          </cell>
          <cell r="D201">
            <v>3</v>
          </cell>
          <cell r="E201">
            <v>224.33</v>
          </cell>
          <cell r="F201">
            <v>672.99</v>
          </cell>
        </row>
        <row r="202">
          <cell r="B202" t="str">
            <v>TOTAL ETAPA 14. RECUBRIMIENTOS ( R )</v>
          </cell>
          <cell r="F202">
            <v>232807.83</v>
          </cell>
        </row>
        <row r="203">
          <cell r="B203" t="str">
            <v>ETAPA 15. ALUMINIO Y VENTANERIA (AV)</v>
          </cell>
        </row>
        <row r="204">
          <cell r="A204" t="str">
            <v>AV001</v>
          </cell>
          <cell r="B204" t="str">
            <v>VENTANA F. C. F. DE 1.60 M ANCHO X 2.50 M ALTURA, INSTALADA EN COCHERA (V-1). INCLUYE ACARREOS, INSTALACION, MATERIALES, MANO DE OBRA, EQUIPO Y HERRAMIENTA.</v>
          </cell>
          <cell r="C204" t="str">
            <v>PZA</v>
          </cell>
          <cell r="D204">
            <v>1</v>
          </cell>
          <cell r="E204">
            <v>14193.4</v>
          </cell>
          <cell r="F204">
            <v>14193.4</v>
          </cell>
        </row>
        <row r="205">
          <cell r="A205" t="str">
            <v>AV002</v>
          </cell>
          <cell r="B205" t="str">
            <v>VIDRIO FIJO TEMPLADO DE 9MM ESPESOR X 1.05 M ANCHO X 2.50 M ALTURA, INSTALADA EN INGRESO (V-2). INCLUYE ACARREOS, INSTALACION, MATERIALES, MANO DE OBRA,
EQUIPO Y HERRAMIENTA.</v>
          </cell>
          <cell r="C205" t="str">
            <v>PZA</v>
          </cell>
          <cell r="D205">
            <v>1</v>
          </cell>
          <cell r="E205">
            <v>4520.67</v>
          </cell>
          <cell r="F205">
            <v>4520.67</v>
          </cell>
        </row>
        <row r="206">
          <cell r="A206" t="str">
            <v>AV003</v>
          </cell>
          <cell r="B206" t="str">
            <v>VIDRIO C.C.F. DE 3.05 M ANCHO X 2.80 M ALTURA, INSTALADA EN ESTANCIA (V-3). INCLUYE ACARREOS, INSTALACION, MATERIALES, MANO DE OBRA, EQUIPO Y HERRAMIENTA.</v>
          </cell>
          <cell r="C206" t="str">
            <v>PZA</v>
          </cell>
          <cell r="D206">
            <v>1</v>
          </cell>
          <cell r="E206">
            <v>31258.34</v>
          </cell>
          <cell r="F206">
            <v>31258.34</v>
          </cell>
        </row>
        <row r="207">
          <cell r="A207" t="str">
            <v>AV004</v>
          </cell>
          <cell r="B207" t="str">
            <v>VIDRIO C. F. DE 1.85 M ANCHO X 2.40 M ALTURA, INSTALADA EN COMEDOR (V-4). INCLUYE ACARREOS, INSTALACION, MATERIALES, MANO DE OBRA, EQUIPO Y HERRAMIENTA.</v>
          </cell>
          <cell r="C207" t="str">
            <v>PZA</v>
          </cell>
          <cell r="D207">
            <v>1</v>
          </cell>
          <cell r="E207">
            <v>14410.86</v>
          </cell>
          <cell r="F207">
            <v>14410.86</v>
          </cell>
        </row>
        <row r="208">
          <cell r="A208" t="str">
            <v>AV005</v>
          </cell>
          <cell r="B208" t="str">
            <v>VIDRIO FIJO DE 0.20 M ANCHO X 2.80 M ALTURA, INSTALADA EN RECAMARA PPAL. (V-5). INCLUYE ACARREOS, INSTALACION, MATERIALES, MANO DE OBRA, EQUIPO Y HERRAMIENTA.</v>
          </cell>
          <cell r="C208" t="str">
            <v>PZA</v>
          </cell>
          <cell r="D208">
            <v>1</v>
          </cell>
          <cell r="E208">
            <v>579.92999999999995</v>
          </cell>
          <cell r="F208">
            <v>579.92999999999995</v>
          </cell>
        </row>
        <row r="209">
          <cell r="A209" t="str">
            <v>AV006</v>
          </cell>
          <cell r="B209" t="str">
            <v>VENTANA F. C. F. DE 1.70 M ANCHO X 2.75 M ALTURA, INSTALADA EN RECAMARA PPAL (V- 6). INCLUYE ACARREOS, INSTALACION, MATERIALES, MANO DE OBRA, EQUIPO Y
HERRAMIENTA.</v>
          </cell>
          <cell r="C209" t="str">
            <v>PZA</v>
          </cell>
          <cell r="D209">
            <v>1</v>
          </cell>
          <cell r="E209">
            <v>13881.46</v>
          </cell>
          <cell r="F209">
            <v>13881.46</v>
          </cell>
        </row>
        <row r="210">
          <cell r="A210" t="str">
            <v>AV007</v>
          </cell>
          <cell r="B210" t="str">
            <v>VENTANA F. A. F. DE 0.50 M ANCHO X 2.80 M ALTURA, INSTALADA EN RECAMARA PPAL (V-7). INCLUYE ACARREOS, INSTALACION, MATERIALES, MANO DE OBRA, EQUIPO Y HERRAMIENTA.</v>
          </cell>
          <cell r="C210" t="str">
            <v>PZA</v>
          </cell>
          <cell r="D210">
            <v>1</v>
          </cell>
          <cell r="E210">
            <v>3427.29</v>
          </cell>
          <cell r="F210">
            <v>3427.29</v>
          </cell>
        </row>
        <row r="211">
          <cell r="A211" t="str">
            <v>AV008</v>
          </cell>
          <cell r="B211" t="str">
            <v>VENTANA FIJA DE 0.80 M ANCHO X 2.80 M ALTURA, INSTALADA EN RECAMARA PPAL (V-8). INCLUYE ACARREOS, INSTALACION, MATERIALES, MANO DE OBRA, EQUIPO Y HERRAMIENTA.</v>
          </cell>
          <cell r="C211" t="str">
            <v>PZA</v>
          </cell>
          <cell r="D211">
            <v>1</v>
          </cell>
          <cell r="E211">
            <v>2595.9499999999998</v>
          </cell>
          <cell r="F211">
            <v>2595.9499999999998</v>
          </cell>
        </row>
        <row r="212">
          <cell r="A212" t="str">
            <v>AV009</v>
          </cell>
          <cell r="B212" t="str">
            <v>VENTANA F. F. F. DE 1.46 M ANCHO X 2.75 M ALTURA, INSTALADA EN DISTRIBUIDOR (V-9). INCLUYE ACARREOS, INSTALACION, MATERIALES, MANO DE OBRA, EQUIPO Y HERRAMIENTA.</v>
          </cell>
          <cell r="C212" t="str">
            <v>PZA</v>
          </cell>
          <cell r="D212">
            <v>1</v>
          </cell>
          <cell r="E212">
            <v>6250.96</v>
          </cell>
          <cell r="F212">
            <v>6250.96</v>
          </cell>
        </row>
        <row r="213">
          <cell r="A213" t="str">
            <v>AV010</v>
          </cell>
          <cell r="B213" t="str">
            <v>VENTANA C. F. DE 1.75 M ANCHO X 2.40 M ALTURA, INSTALADA EN LAVANDERIA (V-10). INCLUYE ACARREOS, INSTALACION, MATERIALES, MANO DE OBRA, EQUIPO Y HERRAMIENTA.</v>
          </cell>
          <cell r="C213" t="str">
            <v>PZA</v>
          </cell>
          <cell r="D213">
            <v>1</v>
          </cell>
          <cell r="E213">
            <v>14085.37</v>
          </cell>
          <cell r="F213">
            <v>14085.37</v>
          </cell>
        </row>
        <row r="214">
          <cell r="A214" t="str">
            <v>AV011</v>
          </cell>
          <cell r="B214" t="str">
            <v>VENTANA F. F. DE 2.30 M ANCHO X 1.90 M ALTURA, INSTALADA EN VACIO INGRESO (V-11). INCLUYE ACARREOS, INSTALACION, MATERIALES, MANO DE OBRA, EQUIPO Y HERRAMIENTA.</v>
          </cell>
          <cell r="C214" t="str">
            <v>PZA</v>
          </cell>
          <cell r="D214">
            <v>1</v>
          </cell>
          <cell r="E214">
            <v>7254.51</v>
          </cell>
          <cell r="F214">
            <v>7254.51</v>
          </cell>
        </row>
        <row r="215">
          <cell r="A215" t="str">
            <v>AV012</v>
          </cell>
          <cell r="B215" t="str">
            <v>VENTANA D. A. F. DE 0.60 M ANCHO X 2.40 M ALTURA, INSTALADA EN BAÑO P.A. (V-12). INCLUYE ACARREOS, INSTALACION, MATERIALES, MANO DE OBRA, EQUIPO Y HERRAMIENTA.</v>
          </cell>
          <cell r="C215" t="str">
            <v>PZA</v>
          </cell>
          <cell r="D215">
            <v>1</v>
          </cell>
          <cell r="E215">
            <v>3422.74</v>
          </cell>
          <cell r="F215">
            <v>3422.74</v>
          </cell>
        </row>
        <row r="216">
          <cell r="A216" t="str">
            <v>AV013</v>
          </cell>
          <cell r="B216" t="str">
            <v>VENTANA D. C. F. DE 2.00 M ANCHO X 2.40 M ALTURA, INSTALADA EN ESTAR TV (V-13). INCLUYE ACARREOS, INSTALACION, MATERIALES, MANO DE OBRA, EQUIPO Y HERRAMIENTA.</v>
          </cell>
          <cell r="C216" t="str">
            <v>PZA</v>
          </cell>
          <cell r="D216">
            <v>1</v>
          </cell>
          <cell r="E216">
            <v>15569.45</v>
          </cell>
          <cell r="F216">
            <v>15569.45</v>
          </cell>
        </row>
        <row r="217">
          <cell r="A217" t="str">
            <v>AV014</v>
          </cell>
          <cell r="B217" t="str">
            <v>VENTANADF. C. F. DE 1.50 M ANCHO X 2.40 M ALTURA, INSTALADA EN RECAMARA 2 (V-14). INCLUYE ACARREOS, INSTALACION, MATERIALES, MANO DE OBRA, EQUIPO Y HERRAMIENTA.</v>
          </cell>
          <cell r="C217" t="str">
            <v>PZA</v>
          </cell>
          <cell r="D217">
            <v>1</v>
          </cell>
          <cell r="E217">
            <v>10830.67</v>
          </cell>
          <cell r="F217">
            <v>10830.67</v>
          </cell>
        </row>
        <row r="218">
          <cell r="A218" t="str">
            <v>AV015</v>
          </cell>
          <cell r="B218" t="str">
            <v>SUMINISTRO E INSTALACION DE DOMOS EN AZOTEA SOBRE VACIO DE RECIBIDOR, DE SECCION DE 2.45 M ANCHO X 4.55 M LARGO. INCLUYE MATERIALES, MANO DE OBRA,
EQUIPO Y HERRAMIENTAS.</v>
          </cell>
          <cell r="C218" t="str">
            <v>PZA</v>
          </cell>
          <cell r="D218">
            <v>1</v>
          </cell>
          <cell r="E218">
            <v>31244.400000000001</v>
          </cell>
          <cell r="F218">
            <v>31244.400000000001</v>
          </cell>
        </row>
        <row r="219">
          <cell r="A219" t="str">
            <v>AV016</v>
          </cell>
          <cell r="B219" t="str">
            <v>SUMINISTRO E INSTALACION DE DOMO EN AZOTEA SOBRE BAÑO EN P.A, DE SECCION DE
0.65 M ANCHO X 1.45 M LARGO. INCLUYE MATERIALES, MANO DE OBRA, EQUIPO Y HERRAMIENTAS.</v>
          </cell>
          <cell r="C219" t="str">
            <v>PZA</v>
          </cell>
          <cell r="D219">
            <v>1</v>
          </cell>
          <cell r="E219">
            <v>3200.05</v>
          </cell>
          <cell r="F219">
            <v>3200.05</v>
          </cell>
        </row>
        <row r="220">
          <cell r="A220" t="str">
            <v>AV017</v>
          </cell>
          <cell r="B220" t="str">
            <v>SUMINISTRO E INSTALACION DE ESPEJO FLOTEADO OVALADO EN BAÑO, DE SECCION DE
0.60 M ANCHO X 0.90 M ALTO. INCLUYE MATERIALES, MANO DE OBRA, EQUIPO Y HERRAMIENTAS.</v>
          </cell>
          <cell r="C220" t="str">
            <v>PZA</v>
          </cell>
          <cell r="D220">
            <v>1</v>
          </cell>
          <cell r="E220">
            <v>823.35</v>
          </cell>
          <cell r="F220">
            <v>823.35</v>
          </cell>
        </row>
        <row r="221">
          <cell r="A221" t="str">
            <v>AV018</v>
          </cell>
          <cell r="B221" t="str">
            <v>SUMINISTRO E INSTALACION DE ESPEJO FLOTEADO RECTANGULAR EN BAÑO, DE SECCION DE 0.70 M ANCHO X 1.30 M ALTO. INCLUYE MATERIALES, MANO DE OBRA, EQUIPO Y
HERRAMIENTAS.</v>
          </cell>
          <cell r="C221" t="str">
            <v>PZA</v>
          </cell>
          <cell r="D221">
            <v>2</v>
          </cell>
          <cell r="E221">
            <v>1205.81</v>
          </cell>
          <cell r="F221">
            <v>2411.62</v>
          </cell>
        </row>
        <row r="222">
          <cell r="A222"/>
          <cell r="B222" t="str">
            <v>TOTAL ETAPA 15. ALUMINIO Y VENTANERIA (AV)</v>
          </cell>
          <cell r="C222"/>
          <cell r="D222"/>
          <cell r="E222"/>
          <cell r="F222">
            <v>179961.02</v>
          </cell>
        </row>
        <row r="223">
          <cell r="A223"/>
          <cell r="B223" t="str">
            <v>ETAPA 16. HERRERIA (H)</v>
          </cell>
          <cell r="C223"/>
          <cell r="D223"/>
          <cell r="E223"/>
          <cell r="F223"/>
        </row>
        <row r="224">
          <cell r="A224" t="str">
            <v>H001</v>
          </cell>
          <cell r="B224" t="str">
            <v>SUMINISTRO E INSTALACION DE PUERTA METALICA EN FORMA DE ABANICO, PARA INGRESO A LA CASA, DE SECCION DE 6.70 M ANCHO X 3.10 M ALTO. INCLUYE MATERIALES,
INSTALACION, MANO DE OBRA, EQUIPO Y HERRAMIENTAS.</v>
          </cell>
          <cell r="C224" t="str">
            <v>PZA</v>
          </cell>
          <cell r="D224">
            <v>1</v>
          </cell>
          <cell r="E224">
            <v>40501.5</v>
          </cell>
          <cell r="F224">
            <v>40501.5</v>
          </cell>
        </row>
        <row r="225">
          <cell r="A225" t="str">
            <v>H002</v>
          </cell>
          <cell r="B225" t="str">
            <v>SUMINISTRO E INSTALACION DE SOLERA PARA TECHO EN EL BALCON. INCLUYE MATERIALES,
INSTALACION, MANO DE OBRA, EQUIPO Y HERRAMIENTAS.</v>
          </cell>
          <cell r="C225" t="str">
            <v>PZA</v>
          </cell>
          <cell r="D225">
            <v>1</v>
          </cell>
          <cell r="E225">
            <v>6760</v>
          </cell>
          <cell r="F225">
            <v>6760</v>
          </cell>
        </row>
        <row r="226">
          <cell r="A226"/>
          <cell r="B226" t="str">
            <v>TOTAL ETAPA 16. HERRERIA (H)</v>
          </cell>
          <cell r="C226"/>
          <cell r="D226"/>
          <cell r="E226"/>
          <cell r="F226">
            <v>47261.5</v>
          </cell>
        </row>
        <row r="227">
          <cell r="A227"/>
          <cell r="B227" t="str">
            <v>ETAPA 17. LIMPIEZA (L)</v>
          </cell>
          <cell r="C227"/>
          <cell r="D227"/>
          <cell r="E227"/>
          <cell r="F227"/>
        </row>
        <row r="228">
          <cell r="A228" t="str">
            <v>L001</v>
          </cell>
          <cell r="B228" t="str">
            <v>LIMPIEZA GRUESA DE LA OBRA MANUAL. INCLUYE MANO DE OBRA, EQUIPO Y
HERRAMIENTA.</v>
          </cell>
          <cell r="C228" t="str">
            <v>LOTE</v>
          </cell>
          <cell r="D228">
            <v>1</v>
          </cell>
          <cell r="E228">
            <v>3279.9</v>
          </cell>
          <cell r="F228">
            <v>3279.9</v>
          </cell>
        </row>
        <row r="229">
          <cell r="A229" t="str">
            <v>L002</v>
          </cell>
          <cell r="B229" t="str">
            <v>LIMPIEZA DE ACABADOS (DEPURADO DE VIVIENDA PARA ENTREGA). INCLUYE MANO DE
OBRA, EQUIPO Y HERRAMIENTA.</v>
          </cell>
          <cell r="C229" t="str">
            <v>LOTE</v>
          </cell>
          <cell r="D229">
            <v>1</v>
          </cell>
          <cell r="E229">
            <v>3279.9</v>
          </cell>
          <cell r="F229">
            <v>3279.9</v>
          </cell>
        </row>
        <row r="230">
          <cell r="A230"/>
          <cell r="B230" t="str">
            <v>TOTAL ETAPA 17. LIMPIEZA (L)</v>
          </cell>
          <cell r="C230"/>
          <cell r="D230"/>
          <cell r="E230"/>
          <cell r="F230">
            <v>6559.8</v>
          </cell>
        </row>
        <row r="232">
          <cell r="B232" t="str">
            <v>TOTAL DEL PRESUPUESTO</v>
          </cell>
          <cell r="F232">
            <v>2931507.26</v>
          </cell>
        </row>
      </sheetData>
      <sheetData sheetId="2"/>
      <sheetData sheetId="3">
        <row r="6">
          <cell r="A6" t="str">
            <v>CAL</v>
          </cell>
          <cell r="B6" t="str">
            <v>CAL</v>
          </cell>
          <cell r="C6" t="str">
            <v>Kg</v>
          </cell>
          <cell r="D6">
            <v>2</v>
          </cell>
        </row>
        <row r="7">
          <cell r="A7" t="str">
            <v>MAD</v>
          </cell>
          <cell r="B7" t="str">
            <v>MADERA DE PINO DE TERCERA</v>
          </cell>
          <cell r="C7" t="str">
            <v>Pt</v>
          </cell>
          <cell r="D7">
            <v>10</v>
          </cell>
        </row>
        <row r="8">
          <cell r="A8" t="str">
            <v>CLAVO</v>
          </cell>
          <cell r="B8" t="str">
            <v>CLAVO</v>
          </cell>
          <cell r="C8" t="str">
            <v>Kg</v>
          </cell>
          <cell r="D8">
            <v>36</v>
          </cell>
        </row>
        <row r="9">
          <cell r="A9" t="str">
            <v>PBRAZA</v>
          </cell>
          <cell r="B9" t="str">
            <v>PIEDRA BRAZA L.A.B. EN OBRA</v>
          </cell>
          <cell r="C9" t="str">
            <v>m3</v>
          </cell>
          <cell r="D9">
            <v>450</v>
          </cell>
        </row>
        <row r="10">
          <cell r="A10" t="str">
            <v>CEM</v>
          </cell>
          <cell r="B10" t="str">
            <v>CEMENTO GRIS EN SACO</v>
          </cell>
          <cell r="C10" t="str">
            <v>Ton</v>
          </cell>
          <cell r="D10">
            <v>2500</v>
          </cell>
        </row>
        <row r="11">
          <cell r="A11" t="str">
            <v>ARENA</v>
          </cell>
          <cell r="B11" t="str">
            <v>ARENA DE RIO L.A.B. EN OBRA</v>
          </cell>
          <cell r="C11" t="str">
            <v>m3</v>
          </cell>
          <cell r="D11">
            <v>500</v>
          </cell>
        </row>
        <row r="12">
          <cell r="A12" t="str">
            <v>AGUA</v>
          </cell>
          <cell r="B12" t="str">
            <v>AGUA EN PIPA</v>
          </cell>
          <cell r="C12" t="str">
            <v>m3</v>
          </cell>
          <cell r="D12">
            <v>20</v>
          </cell>
        </row>
        <row r="13">
          <cell r="A13" t="str">
            <v>G3/4</v>
          </cell>
          <cell r="B13" t="str">
            <v>GRAVA DE 3/4</v>
          </cell>
          <cell r="C13" t="str">
            <v>m3</v>
          </cell>
          <cell r="D13">
            <v>600</v>
          </cell>
        </row>
        <row r="14">
          <cell r="A14" t="str">
            <v>VAR</v>
          </cell>
          <cell r="B14" t="str">
            <v>VARILLA CORRUGADA</v>
          </cell>
          <cell r="C14" t="str">
            <v>Kg</v>
          </cell>
          <cell r="D14">
            <v>18</v>
          </cell>
        </row>
        <row r="15">
          <cell r="A15" t="str">
            <v>ALAM</v>
          </cell>
          <cell r="B15" t="str">
            <v>ALAMBRE RECOCIDO</v>
          </cell>
          <cell r="C15" t="str">
            <v>Kg</v>
          </cell>
          <cell r="D15">
            <v>22</v>
          </cell>
        </row>
        <row r="16">
          <cell r="A16" t="str">
            <v>CURA</v>
          </cell>
          <cell r="B16" t="str">
            <v>CURACRETO</v>
          </cell>
          <cell r="C16" t="str">
            <v>Lt</v>
          </cell>
          <cell r="D16">
            <v>45</v>
          </cell>
        </row>
        <row r="17">
          <cell r="A17" t="str">
            <v>DESM</v>
          </cell>
          <cell r="B17" t="str">
            <v>DESMOLDANTE</v>
          </cell>
          <cell r="C17" t="str">
            <v>Lt</v>
          </cell>
          <cell r="D17">
            <v>97.73</v>
          </cell>
        </row>
        <row r="18">
          <cell r="A18" t="str">
            <v>ALAMBRON</v>
          </cell>
          <cell r="B18" t="str">
            <v>ALAMBRON 1/4</v>
          </cell>
          <cell r="C18" t="str">
            <v>Kg</v>
          </cell>
          <cell r="D18">
            <v>16</v>
          </cell>
        </row>
        <row r="19">
          <cell r="A19" t="str">
            <v>EMULS</v>
          </cell>
          <cell r="B19" t="str">
            <v>VAPOTITE</v>
          </cell>
          <cell r="C19" t="str">
            <v>Lt</v>
          </cell>
          <cell r="D19">
            <v>127.59</v>
          </cell>
        </row>
        <row r="20">
          <cell r="A20" t="str">
            <v>TABIQUE</v>
          </cell>
          <cell r="B20" t="str">
            <v>TABIQUE ROJO RECOCIDO MEDIDAS 7*14*28</v>
          </cell>
          <cell r="C20" t="str">
            <v>Millar</v>
          </cell>
          <cell r="D20">
            <v>3000</v>
          </cell>
        </row>
        <row r="26">
          <cell r="A26" t="str">
            <v xml:space="preserve">INCERTAR FILAS NECESARIAS ARRIBA </v>
          </cell>
          <cell r="B26"/>
          <cell r="C26"/>
          <cell r="D26"/>
        </row>
      </sheetData>
      <sheetData sheetId="4">
        <row r="6">
          <cell r="A6" t="str">
            <v>MO001</v>
          </cell>
          <cell r="B6" t="str">
            <v>ALBAÑIL, OFICIAL</v>
          </cell>
          <cell r="C6" t="str">
            <v>JOR</v>
          </cell>
          <cell r="D6">
            <v>816.79</v>
          </cell>
        </row>
        <row r="7">
          <cell r="A7" t="str">
            <v>MO002</v>
          </cell>
          <cell r="B7" t="str">
            <v xml:space="preserve">AYUDANTE GENERAL </v>
          </cell>
          <cell r="C7" t="str">
            <v>JOR</v>
          </cell>
          <cell r="D7">
            <v>620.70000000000005</v>
          </cell>
        </row>
        <row r="8">
          <cell r="A8" t="str">
            <v>MO003</v>
          </cell>
          <cell r="B8" t="str">
            <v>AZULEJERO, OFICIAL</v>
          </cell>
          <cell r="C8" t="str">
            <v>JOR</v>
          </cell>
          <cell r="D8">
            <v>864.16</v>
          </cell>
        </row>
        <row r="9">
          <cell r="A9" t="str">
            <v>MO004</v>
          </cell>
          <cell r="B9" t="str">
            <v>CARPINTERO DE OBRA NEGRA, OFICIAL</v>
          </cell>
          <cell r="C9" t="str">
            <v>JOR</v>
          </cell>
          <cell r="D9">
            <v>881.24</v>
          </cell>
        </row>
        <row r="10">
          <cell r="A10" t="str">
            <v>MO005</v>
          </cell>
          <cell r="B10" t="str">
            <v>CHOFER DE CAMION</v>
          </cell>
          <cell r="C10" t="str">
            <v>JOR</v>
          </cell>
          <cell r="D10">
            <v>762.57</v>
          </cell>
        </row>
        <row r="11">
          <cell r="A11" t="str">
            <v>MO006</v>
          </cell>
          <cell r="B11" t="str">
            <v>ELECTRICISTA OFICIAL</v>
          </cell>
          <cell r="C11" t="str">
            <v>JOR</v>
          </cell>
          <cell r="D11">
            <v>864.16</v>
          </cell>
        </row>
        <row r="12">
          <cell r="A12" t="str">
            <v>MO007</v>
          </cell>
          <cell r="B12" t="str">
            <v>ENCARGADO DE BODEGA Y/O ALMACEN</v>
          </cell>
          <cell r="C12" t="str">
            <v>JOR</v>
          </cell>
          <cell r="D12">
            <v>623.02</v>
          </cell>
        </row>
        <row r="13">
          <cell r="A13" t="str">
            <v>MO008</v>
          </cell>
          <cell r="B13" t="str">
            <v>FIERRERO OBRA NEGRA  OFICIAL</v>
          </cell>
          <cell r="C13" t="str">
            <v>JOR</v>
          </cell>
          <cell r="D13">
            <v>881.24</v>
          </cell>
        </row>
        <row r="14">
          <cell r="A14" t="str">
            <v>MO009</v>
          </cell>
          <cell r="B14" t="str">
            <v>HERRERO, OFICIAL</v>
          </cell>
          <cell r="C14" t="str">
            <v>JOR</v>
          </cell>
          <cell r="D14">
            <v>915.64</v>
          </cell>
        </row>
        <row r="15">
          <cell r="A15" t="str">
            <v>MO010</v>
          </cell>
          <cell r="B15" t="str">
            <v>OPERADOR DE EQUIPO PESADO</v>
          </cell>
          <cell r="C15" t="str">
            <v>JOR</v>
          </cell>
          <cell r="D15">
            <v>989.49</v>
          </cell>
        </row>
        <row r="16">
          <cell r="A16" t="str">
            <v>MO011</v>
          </cell>
          <cell r="B16" t="str">
            <v>OPERADOR DE MOTOCOMFORMADORA</v>
          </cell>
          <cell r="C16" t="str">
            <v>JOR</v>
          </cell>
          <cell r="D16">
            <v>1235.4100000000001</v>
          </cell>
        </row>
        <row r="17">
          <cell r="A17" t="str">
            <v>MO012</v>
          </cell>
          <cell r="B17" t="str">
            <v>PEON</v>
          </cell>
          <cell r="C17" t="str">
            <v>JOR</v>
          </cell>
          <cell r="D17">
            <v>592.9</v>
          </cell>
        </row>
        <row r="18">
          <cell r="A18" t="str">
            <v>MO013</v>
          </cell>
          <cell r="B18" t="str">
            <v>PINTOR, OFICIAL</v>
          </cell>
          <cell r="C18" t="str">
            <v>JOR</v>
          </cell>
          <cell r="D18">
            <v>816.76</v>
          </cell>
        </row>
        <row r="19">
          <cell r="A19" t="str">
            <v>MO014</v>
          </cell>
          <cell r="B19" t="str">
            <v>PLOMERO, OFICIAL</v>
          </cell>
          <cell r="C19" t="str">
            <v>JOR</v>
          </cell>
          <cell r="D19">
            <v>849.19</v>
          </cell>
        </row>
        <row r="20">
          <cell r="A20" t="str">
            <v>MO015</v>
          </cell>
          <cell r="B20" t="str">
            <v>VELADOR</v>
          </cell>
          <cell r="C20" t="str">
            <v>JOR</v>
          </cell>
          <cell r="D20">
            <v>613.32000000000005</v>
          </cell>
        </row>
        <row r="21">
          <cell r="A21" t="str">
            <v>MO016</v>
          </cell>
          <cell r="B21" t="str">
            <v>YESERO, OFICIAL</v>
          </cell>
          <cell r="C21" t="str">
            <v>JOR</v>
          </cell>
          <cell r="D21">
            <v>884.29</v>
          </cell>
        </row>
        <row r="22">
          <cell r="A22" t="str">
            <v>MO017</v>
          </cell>
          <cell r="B22" t="str">
            <v>TOPOGRAFO</v>
          </cell>
          <cell r="C22" t="str">
            <v>JOR</v>
          </cell>
          <cell r="D22">
            <v>1014.72</v>
          </cell>
        </row>
        <row r="26">
          <cell r="A26" t="str">
            <v xml:space="preserve">INCERTAR FILAS NECESARIAS ARRIBA </v>
          </cell>
          <cell r="B26"/>
          <cell r="C26"/>
          <cell r="D26"/>
        </row>
      </sheetData>
      <sheetData sheetId="5">
        <row r="6">
          <cell r="A6" t="str">
            <v>MQ001</v>
          </cell>
          <cell r="B6" t="str">
            <v>REVOLVEDORA 1 SACO</v>
          </cell>
          <cell r="C6" t="str">
            <v>Hr</v>
          </cell>
          <cell r="D6">
            <v>250</v>
          </cell>
        </row>
        <row r="7">
          <cell r="A7" t="str">
            <v>MQ002</v>
          </cell>
          <cell r="B7" t="str">
            <v>PIPA DE AGUA</v>
          </cell>
          <cell r="C7" t="str">
            <v>Hr</v>
          </cell>
          <cell r="D7">
            <v>350</v>
          </cell>
        </row>
        <row r="8">
          <cell r="A8" t="str">
            <v>MQ003</v>
          </cell>
          <cell r="B8" t="str">
            <v>VIBRADOR ELÉCTRICO</v>
          </cell>
          <cell r="C8" t="str">
            <v>Hr</v>
          </cell>
          <cell r="D8">
            <v>125</v>
          </cell>
        </row>
        <row r="26">
          <cell r="A26" t="str">
            <v xml:space="preserve">INCERTAR FILAS NECESARIAS ARRIBA </v>
          </cell>
          <cell r="B26"/>
          <cell r="C26"/>
          <cell r="D26"/>
        </row>
      </sheetData>
      <sheetData sheetId="6">
        <row r="6">
          <cell r="A6" t="str">
            <v>BA001</v>
          </cell>
          <cell r="B6" t="str">
            <v>MORTERO CEMENTO-ARENA 1:5</v>
          </cell>
          <cell r="E6" t="str">
            <v>m3</v>
          </cell>
          <cell r="H6">
            <v>2700.91</v>
          </cell>
        </row>
        <row r="7">
          <cell r="C7" t="str">
            <v>cem</v>
          </cell>
          <cell r="D7" t="str">
            <v>CEMENTO GRIS EN SACO</v>
          </cell>
          <cell r="E7" t="str">
            <v>Ton</v>
          </cell>
          <cell r="F7">
            <v>2500</v>
          </cell>
          <cell r="G7">
            <v>0.5</v>
          </cell>
          <cell r="H7">
            <v>1250</v>
          </cell>
        </row>
        <row r="8">
          <cell r="C8" t="str">
            <v>arena</v>
          </cell>
          <cell r="D8" t="str">
            <v>ARENA DE RIO L.A.B. EN OBRA</v>
          </cell>
          <cell r="E8" t="str">
            <v>m3</v>
          </cell>
          <cell r="F8">
            <v>500</v>
          </cell>
          <cell r="G8">
            <v>1.03</v>
          </cell>
          <cell r="H8">
            <v>515</v>
          </cell>
        </row>
        <row r="9">
          <cell r="C9" t="str">
            <v>agua</v>
          </cell>
          <cell r="D9" t="str">
            <v>AGUA EN PIPA</v>
          </cell>
          <cell r="E9" t="str">
            <v>m3</v>
          </cell>
          <cell r="F9">
            <v>20</v>
          </cell>
          <cell r="G9">
            <v>0.5</v>
          </cell>
          <cell r="H9">
            <v>10</v>
          </cell>
        </row>
        <row r="10">
          <cell r="D10"/>
          <cell r="E10"/>
        </row>
        <row r="11">
          <cell r="C11" t="str">
            <v>MO012</v>
          </cell>
          <cell r="D11" t="str">
            <v>PEON</v>
          </cell>
          <cell r="E11" t="str">
            <v>JOR</v>
          </cell>
          <cell r="F11">
            <v>592.9</v>
          </cell>
          <cell r="G11">
            <v>1</v>
          </cell>
          <cell r="H11">
            <v>592.9</v>
          </cell>
        </row>
        <row r="12">
          <cell r="D12"/>
          <cell r="E12"/>
        </row>
        <row r="13">
          <cell r="C13" t="str">
            <v>HE001</v>
          </cell>
          <cell r="D13" t="str">
            <v>HERRAMIENTA MENOR</v>
          </cell>
          <cell r="E13" t="str">
            <v>%MO</v>
          </cell>
          <cell r="F13">
            <v>592.9</v>
          </cell>
          <cell r="G13">
            <v>0.03</v>
          </cell>
          <cell r="H13">
            <v>17.79</v>
          </cell>
        </row>
        <row r="14">
          <cell r="C14" t="str">
            <v>HE002</v>
          </cell>
          <cell r="D14" t="str">
            <v>MANDO INTERMEDIO</v>
          </cell>
          <cell r="E14" t="str">
            <v>%MO</v>
          </cell>
          <cell r="F14">
            <v>592.9</v>
          </cell>
          <cell r="G14">
            <v>0.1</v>
          </cell>
          <cell r="H14">
            <v>59.29</v>
          </cell>
        </row>
        <row r="15">
          <cell r="C15" t="str">
            <v>HE003</v>
          </cell>
          <cell r="D15" t="str">
            <v>EQUIPO DE SEGURIDAD</v>
          </cell>
          <cell r="E15" t="str">
            <v>%MO</v>
          </cell>
          <cell r="F15">
            <v>592.9</v>
          </cell>
          <cell r="G15">
            <v>0.01</v>
          </cell>
          <cell r="H15">
            <v>5.93</v>
          </cell>
        </row>
        <row r="16">
          <cell r="D16"/>
          <cell r="E16"/>
          <cell r="F16"/>
          <cell r="H16"/>
        </row>
        <row r="17">
          <cell r="C17" t="str">
            <v>MQ001</v>
          </cell>
          <cell r="D17" t="str">
            <v>REVOLVEDORA 1 SACO</v>
          </cell>
          <cell r="E17" t="str">
            <v>Hr</v>
          </cell>
          <cell r="F17">
            <v>250</v>
          </cell>
          <cell r="G17">
            <v>1</v>
          </cell>
          <cell r="H17">
            <v>250</v>
          </cell>
        </row>
        <row r="21">
          <cell r="A21" t="str">
            <v>BA002</v>
          </cell>
          <cell r="B21" t="str">
            <v>CONCRETO F'c= 250 Kg/cm2 TMA 3/4" HECHO EN OBRA</v>
          </cell>
          <cell r="E21" t="str">
            <v>m3</v>
          </cell>
          <cell r="H21">
            <v>2614.91</v>
          </cell>
        </row>
        <row r="22">
          <cell r="C22" t="str">
            <v>cem</v>
          </cell>
          <cell r="D22" t="str">
            <v>CEMENTO GRIS EN SACO</v>
          </cell>
          <cell r="E22" t="str">
            <v>Ton</v>
          </cell>
          <cell r="F22">
            <v>2500</v>
          </cell>
          <cell r="G22">
            <v>0.41</v>
          </cell>
          <cell r="H22">
            <v>1025</v>
          </cell>
        </row>
        <row r="23">
          <cell r="C23" t="str">
            <v>g3/4</v>
          </cell>
          <cell r="D23" t="str">
            <v>GRAVA DE 3/4</v>
          </cell>
          <cell r="E23" t="str">
            <v>m3</v>
          </cell>
          <cell r="F23">
            <v>600</v>
          </cell>
          <cell r="G23">
            <v>0.64</v>
          </cell>
          <cell r="H23">
            <v>384</v>
          </cell>
        </row>
        <row r="24">
          <cell r="C24" t="str">
            <v>arena</v>
          </cell>
          <cell r="D24" t="str">
            <v>ARENA DE RIO L.A.B. EN OBRA</v>
          </cell>
          <cell r="E24" t="str">
            <v>m3</v>
          </cell>
          <cell r="F24">
            <v>500</v>
          </cell>
          <cell r="G24">
            <v>0.54</v>
          </cell>
          <cell r="H24">
            <v>270</v>
          </cell>
        </row>
        <row r="25">
          <cell r="C25" t="str">
            <v>agua</v>
          </cell>
          <cell r="D25" t="str">
            <v>AGUA EN PIPA</v>
          </cell>
          <cell r="E25" t="str">
            <v>m3</v>
          </cell>
          <cell r="F25">
            <v>20</v>
          </cell>
          <cell r="G25">
            <v>0.5</v>
          </cell>
          <cell r="H25">
            <v>10</v>
          </cell>
        </row>
        <row r="26">
          <cell r="D26"/>
          <cell r="E26"/>
          <cell r="F26"/>
          <cell r="G26"/>
          <cell r="H26"/>
        </row>
        <row r="27">
          <cell r="C27" t="str">
            <v>MO012</v>
          </cell>
          <cell r="D27" t="str">
            <v>PEON</v>
          </cell>
          <cell r="E27" t="str">
            <v>JOR</v>
          </cell>
          <cell r="F27">
            <v>592.9</v>
          </cell>
          <cell r="G27">
            <v>1</v>
          </cell>
          <cell r="H27">
            <v>592.9</v>
          </cell>
        </row>
        <row r="28">
          <cell r="D28"/>
          <cell r="E28"/>
          <cell r="F28"/>
          <cell r="G28"/>
          <cell r="H28"/>
        </row>
        <row r="29">
          <cell r="C29" t="str">
            <v>HE001</v>
          </cell>
          <cell r="D29" t="str">
            <v>HERRAMIENTA MENOR</v>
          </cell>
          <cell r="E29" t="str">
            <v>%MO</v>
          </cell>
          <cell r="F29">
            <v>592.9</v>
          </cell>
          <cell r="G29">
            <v>0.03</v>
          </cell>
          <cell r="H29">
            <v>17.79</v>
          </cell>
        </row>
        <row r="30">
          <cell r="C30" t="str">
            <v>HE002</v>
          </cell>
          <cell r="D30" t="str">
            <v>MANDO INTERMEDIO</v>
          </cell>
          <cell r="E30" t="str">
            <v>%MO</v>
          </cell>
          <cell r="F30">
            <v>592.9</v>
          </cell>
          <cell r="G30">
            <v>0.1</v>
          </cell>
          <cell r="H30">
            <v>59.29</v>
          </cell>
        </row>
        <row r="31">
          <cell r="C31" t="str">
            <v>HE003</v>
          </cell>
          <cell r="D31" t="str">
            <v>EQUIPO DE SEGURIDAD</v>
          </cell>
          <cell r="E31" t="str">
            <v>%MO</v>
          </cell>
          <cell r="F31">
            <v>592.9</v>
          </cell>
          <cell r="G31">
            <v>0.01</v>
          </cell>
          <cell r="H31">
            <v>5.93</v>
          </cell>
        </row>
        <row r="32">
          <cell r="D32"/>
          <cell r="E32"/>
          <cell r="F32"/>
          <cell r="G32"/>
          <cell r="H32"/>
        </row>
        <row r="33">
          <cell r="C33" t="str">
            <v>MQ001</v>
          </cell>
          <cell r="D33" t="str">
            <v>REVOLVEDORA 1 SACO</v>
          </cell>
          <cell r="E33" t="str">
            <v>Hr</v>
          </cell>
          <cell r="F33">
            <v>250</v>
          </cell>
          <cell r="G33">
            <v>1</v>
          </cell>
          <cell r="H33">
            <v>250</v>
          </cell>
        </row>
        <row r="35">
          <cell r="A35" t="str">
            <v>BA003</v>
          </cell>
          <cell r="B35" t="str">
            <v>CONCRETO F'c= 150 Kg/cm2 TMA 3/4" HECHO EN OBRA</v>
          </cell>
          <cell r="E35" t="str">
            <v>m3</v>
          </cell>
          <cell r="H35">
            <v>2408.91</v>
          </cell>
        </row>
        <row r="36">
          <cell r="C36" t="str">
            <v>cem</v>
          </cell>
          <cell r="D36" t="str">
            <v>CEMENTO GRIS EN SACO</v>
          </cell>
          <cell r="E36" t="str">
            <v>Ton</v>
          </cell>
          <cell r="F36">
            <v>2500</v>
          </cell>
          <cell r="G36">
            <v>0.32600000000000001</v>
          </cell>
          <cell r="H36">
            <v>815</v>
          </cell>
        </row>
        <row r="37">
          <cell r="C37" t="str">
            <v>g3/4</v>
          </cell>
          <cell r="D37" t="str">
            <v>GRAVA DE 3/4</v>
          </cell>
          <cell r="E37" t="str">
            <v>m3</v>
          </cell>
          <cell r="F37">
            <v>600</v>
          </cell>
          <cell r="G37">
            <v>0.65</v>
          </cell>
          <cell r="H37">
            <v>390</v>
          </cell>
        </row>
        <row r="38">
          <cell r="C38" t="str">
            <v>arena</v>
          </cell>
          <cell r="D38" t="str">
            <v>ARENA DE RIO L.A.B. EN OBRA</v>
          </cell>
          <cell r="E38" t="str">
            <v>m3</v>
          </cell>
          <cell r="F38">
            <v>500</v>
          </cell>
          <cell r="G38">
            <v>0.53600000000000003</v>
          </cell>
          <cell r="H38">
            <v>268</v>
          </cell>
        </row>
        <row r="39">
          <cell r="C39" t="str">
            <v>agua</v>
          </cell>
          <cell r="D39" t="str">
            <v>AGUA EN PIPA</v>
          </cell>
          <cell r="E39" t="str">
            <v>m3</v>
          </cell>
          <cell r="F39">
            <v>20</v>
          </cell>
          <cell r="G39">
            <v>0.5</v>
          </cell>
          <cell r="H39">
            <v>10</v>
          </cell>
        </row>
        <row r="40">
          <cell r="D40"/>
          <cell r="E40"/>
          <cell r="F40"/>
          <cell r="G40"/>
          <cell r="H40"/>
        </row>
        <row r="41">
          <cell r="C41" t="str">
            <v>MO012</v>
          </cell>
          <cell r="D41" t="str">
            <v>PEON</v>
          </cell>
          <cell r="E41" t="str">
            <v>JOR</v>
          </cell>
          <cell r="F41">
            <v>592.9</v>
          </cell>
          <cell r="G41">
            <v>1</v>
          </cell>
          <cell r="H41">
            <v>592.9</v>
          </cell>
        </row>
        <row r="42">
          <cell r="D42"/>
          <cell r="E42"/>
          <cell r="F42"/>
          <cell r="G42"/>
          <cell r="H42"/>
        </row>
        <row r="43">
          <cell r="C43" t="str">
            <v>HE001</v>
          </cell>
          <cell r="D43" t="str">
            <v>HERRAMIENTA MENOR</v>
          </cell>
          <cell r="E43" t="str">
            <v>%MO</v>
          </cell>
          <cell r="F43">
            <v>592.9</v>
          </cell>
          <cell r="G43">
            <v>0.03</v>
          </cell>
          <cell r="H43">
            <v>17.79</v>
          </cell>
        </row>
        <row r="44">
          <cell r="C44" t="str">
            <v>HE002</v>
          </cell>
          <cell r="D44" t="str">
            <v>MANDO INTERMEDIO</v>
          </cell>
          <cell r="E44" t="str">
            <v>%MO</v>
          </cell>
          <cell r="F44">
            <v>592.9</v>
          </cell>
          <cell r="G44">
            <v>0.1</v>
          </cell>
          <cell r="H44">
            <v>59.29</v>
          </cell>
        </row>
        <row r="45">
          <cell r="C45" t="str">
            <v>HE003</v>
          </cell>
          <cell r="D45" t="str">
            <v>EQUIPO DE SEGURIDAD</v>
          </cell>
          <cell r="E45" t="str">
            <v>%MO</v>
          </cell>
          <cell r="F45">
            <v>592.9</v>
          </cell>
          <cell r="G45">
            <v>0.01</v>
          </cell>
          <cell r="H45">
            <v>5.93</v>
          </cell>
        </row>
        <row r="46">
          <cell r="D46"/>
          <cell r="E46"/>
          <cell r="F46"/>
          <cell r="G46"/>
          <cell r="H46"/>
        </row>
        <row r="47">
          <cell r="C47" t="str">
            <v>MQ001</v>
          </cell>
          <cell r="D47" t="str">
            <v>REVOLVEDORA 1 SACO</v>
          </cell>
          <cell r="E47" t="str">
            <v>Hr</v>
          </cell>
          <cell r="F47">
            <v>250</v>
          </cell>
          <cell r="G47">
            <v>1</v>
          </cell>
          <cell r="H47">
            <v>250</v>
          </cell>
        </row>
        <row r="49">
          <cell r="A49" t="str">
            <v>BA005</v>
          </cell>
          <cell r="B49" t="str">
            <v>SUMINISTRO Y ACARREO DE AGUA EN PIPA EN PRIMER KILOMETRO</v>
          </cell>
          <cell r="E49" t="str">
            <v>m3</v>
          </cell>
          <cell r="H49">
            <v>33.200000000000003</v>
          </cell>
        </row>
        <row r="50">
          <cell r="C50" t="str">
            <v>AGUA</v>
          </cell>
          <cell r="D50" t="str">
            <v>AGUA EN PIPA</v>
          </cell>
          <cell r="E50" t="str">
            <v>m3</v>
          </cell>
          <cell r="F50">
            <v>20</v>
          </cell>
          <cell r="G50">
            <v>1.05</v>
          </cell>
          <cell r="H50">
            <v>21</v>
          </cell>
        </row>
        <row r="51">
          <cell r="D51"/>
          <cell r="E51"/>
          <cell r="F51"/>
          <cell r="H51"/>
        </row>
        <row r="52">
          <cell r="C52" t="str">
            <v>MO005</v>
          </cell>
          <cell r="D52" t="str">
            <v>CHOFER DE CAMION</v>
          </cell>
          <cell r="E52" t="str">
            <v>JOR</v>
          </cell>
          <cell r="F52">
            <v>762.57</v>
          </cell>
          <cell r="G52">
            <v>0.01</v>
          </cell>
          <cell r="H52">
            <v>7.63</v>
          </cell>
        </row>
        <row r="53">
          <cell r="D53"/>
          <cell r="E53"/>
        </row>
        <row r="54">
          <cell r="C54" t="str">
            <v>MQ002</v>
          </cell>
          <cell r="D54" t="str">
            <v>PIPA DE AGUA</v>
          </cell>
          <cell r="E54" t="str">
            <v>Hr</v>
          </cell>
          <cell r="F54">
            <v>350</v>
          </cell>
          <cell r="G54">
            <v>0.01</v>
          </cell>
          <cell r="H54">
            <v>3.5</v>
          </cell>
        </row>
        <row r="55">
          <cell r="D55"/>
          <cell r="E55"/>
        </row>
        <row r="56">
          <cell r="C56" t="str">
            <v>HE001</v>
          </cell>
          <cell r="D56" t="str">
            <v>HERRAMIENTA MENOR</v>
          </cell>
          <cell r="E56" t="str">
            <v>%MO</v>
          </cell>
          <cell r="F56">
            <v>7.63</v>
          </cell>
          <cell r="G56">
            <v>0.03</v>
          </cell>
          <cell r="H56">
            <v>0.23</v>
          </cell>
        </row>
        <row r="57">
          <cell r="C57" t="str">
            <v>HE002</v>
          </cell>
          <cell r="D57" t="str">
            <v>MANDO INTERMEDIO</v>
          </cell>
          <cell r="E57" t="str">
            <v>%MO</v>
          </cell>
          <cell r="F57">
            <v>7.63</v>
          </cell>
          <cell r="G57">
            <v>0.1</v>
          </cell>
          <cell r="H57">
            <v>0.76</v>
          </cell>
        </row>
        <row r="58">
          <cell r="C58" t="str">
            <v>HE003</v>
          </cell>
          <cell r="D58" t="str">
            <v>EQUIPO DE SEGURIDAD</v>
          </cell>
          <cell r="E58" t="str">
            <v>%MO</v>
          </cell>
          <cell r="F58">
            <v>7.63</v>
          </cell>
          <cell r="G58">
            <v>0.01</v>
          </cell>
          <cell r="H58">
            <v>0.08</v>
          </cell>
        </row>
        <row r="60">
          <cell r="A60" t="str">
            <v>BA004</v>
          </cell>
          <cell r="B60" t="str">
            <v>CIMBRA COMUN</v>
          </cell>
          <cell r="C60"/>
          <cell r="D60"/>
          <cell r="E60" t="str">
            <v>m2</v>
          </cell>
          <cell r="F60"/>
          <cell r="G60"/>
          <cell r="H60">
            <v>404.09</v>
          </cell>
        </row>
        <row r="61">
          <cell r="C61" t="str">
            <v>MAD</v>
          </cell>
          <cell r="D61" t="str">
            <v>MADERA DE PINO DE TERCERA</v>
          </cell>
          <cell r="E61" t="str">
            <v>Pt</v>
          </cell>
          <cell r="F61">
            <v>10</v>
          </cell>
          <cell r="G61">
            <v>2.75</v>
          </cell>
          <cell r="H61">
            <v>27.5</v>
          </cell>
        </row>
        <row r="62">
          <cell r="C62" t="str">
            <v>CLAVO</v>
          </cell>
          <cell r="D62" t="str">
            <v>CLAVO</v>
          </cell>
          <cell r="E62" t="str">
            <v>Kg</v>
          </cell>
          <cell r="F62">
            <v>36</v>
          </cell>
          <cell r="G62">
            <v>0.1</v>
          </cell>
          <cell r="H62">
            <v>3.6</v>
          </cell>
        </row>
        <row r="63">
          <cell r="C63" t="str">
            <v>ALAM</v>
          </cell>
          <cell r="D63" t="str">
            <v>ALAMBRE RECOCIDO</v>
          </cell>
          <cell r="E63" t="str">
            <v>Kg</v>
          </cell>
          <cell r="F63">
            <v>22</v>
          </cell>
          <cell r="G63">
            <v>0.5</v>
          </cell>
          <cell r="H63">
            <v>11</v>
          </cell>
        </row>
        <row r="64">
          <cell r="C64" t="str">
            <v>DESM</v>
          </cell>
          <cell r="D64" t="str">
            <v>DESMOLDANTE</v>
          </cell>
          <cell r="E64" t="str">
            <v>Lt</v>
          </cell>
          <cell r="F64">
            <v>97.73</v>
          </cell>
          <cell r="G64">
            <v>0.2</v>
          </cell>
          <cell r="H64">
            <v>19.55</v>
          </cell>
        </row>
        <row r="65">
          <cell r="D65"/>
          <cell r="E65"/>
          <cell r="F65"/>
          <cell r="H65"/>
        </row>
        <row r="66">
          <cell r="C66" t="str">
            <v>MO004</v>
          </cell>
          <cell r="D66" t="str">
            <v>CARPINTERO DE OBRA NEGRA, OFICIAL</v>
          </cell>
          <cell r="E66" t="str">
            <v>JOR</v>
          </cell>
          <cell r="F66">
            <v>881.24</v>
          </cell>
          <cell r="G66">
            <v>0.2</v>
          </cell>
          <cell r="H66">
            <v>176.25</v>
          </cell>
        </row>
        <row r="67">
          <cell r="C67" t="str">
            <v>MO002</v>
          </cell>
          <cell r="D67" t="str">
            <v xml:space="preserve">AYUDANTE GENERAL </v>
          </cell>
          <cell r="E67" t="str">
            <v>JOR</v>
          </cell>
          <cell r="F67">
            <v>620.70000000000005</v>
          </cell>
          <cell r="G67">
            <v>0.2</v>
          </cell>
          <cell r="H67">
            <v>124.14</v>
          </cell>
        </row>
        <row r="68">
          <cell r="D68"/>
          <cell r="E68"/>
        </row>
        <row r="69">
          <cell r="C69" t="str">
            <v>HE001</v>
          </cell>
          <cell r="D69" t="str">
            <v>HERRAMIENTA MENOR</v>
          </cell>
          <cell r="E69" t="str">
            <v>%MO</v>
          </cell>
          <cell r="F69">
            <v>300.39</v>
          </cell>
          <cell r="G69">
            <v>0.03</v>
          </cell>
          <cell r="H69">
            <v>9.01</v>
          </cell>
        </row>
        <row r="70">
          <cell r="C70" t="str">
            <v>HE002</v>
          </cell>
          <cell r="D70" t="str">
            <v>MANDO INTERMEDIO</v>
          </cell>
          <cell r="E70" t="str">
            <v>%MO</v>
          </cell>
          <cell r="F70">
            <v>300.39</v>
          </cell>
          <cell r="G70">
            <v>0.1</v>
          </cell>
          <cell r="H70">
            <v>30.04</v>
          </cell>
        </row>
        <row r="71">
          <cell r="C71" t="str">
            <v>HE003</v>
          </cell>
          <cell r="D71" t="str">
            <v>EQUIPO DE SEGURIDAD</v>
          </cell>
          <cell r="E71" t="str">
            <v>%MO</v>
          </cell>
          <cell r="F71">
            <v>300.39</v>
          </cell>
          <cell r="G71">
            <v>0.01</v>
          </cell>
          <cell r="H71">
            <v>3</v>
          </cell>
        </row>
        <row r="180">
          <cell r="A180" t="str">
            <v xml:space="preserve">INCERTAR FILAS NECESARIAS ARRIBA </v>
          </cell>
          <cell r="B180"/>
          <cell r="C180"/>
          <cell r="D180"/>
          <cell r="E180"/>
        </row>
      </sheetData>
      <sheetData sheetId="7">
        <row r="2">
          <cell r="A2" t="str">
            <v>CD</v>
          </cell>
          <cell r="B2" t="str">
            <v>COSTO DIRECTO</v>
          </cell>
        </row>
        <row r="3">
          <cell r="A3" t="str">
            <v>IO</v>
          </cell>
          <cell r="B3" t="str">
            <v>INDIRECTOS OFICINA</v>
          </cell>
          <cell r="D3">
            <v>0.14205000000000001</v>
          </cell>
        </row>
        <row r="4">
          <cell r="A4" t="str">
            <v>IC</v>
          </cell>
          <cell r="B4" t="str">
            <v>INDIRECTOS DE CAMPO</v>
          </cell>
          <cell r="D4">
            <v>0.18790000000000001</v>
          </cell>
        </row>
        <row r="5">
          <cell r="A5" t="str">
            <v>FI</v>
          </cell>
          <cell r="B5" t="str">
            <v>FINANCIAMIENTO</v>
          </cell>
          <cell r="D5">
            <v>5.5999999999999999E-3</v>
          </cell>
        </row>
        <row r="6">
          <cell r="A6" t="str">
            <v>UT</v>
          </cell>
          <cell r="B6" t="str">
            <v>UTILIDAD</v>
          </cell>
          <cell r="D6">
            <v>0.1</v>
          </cell>
        </row>
        <row r="7">
          <cell r="A7" t="str">
            <v>CA</v>
          </cell>
          <cell r="B7" t="str">
            <v>CARGOS ADICIONALES</v>
          </cell>
          <cell r="D7">
            <v>0</v>
          </cell>
        </row>
        <row r="8">
          <cell r="A8" t="str">
            <v>PU</v>
          </cell>
          <cell r="B8" t="str">
            <v>PRECIO UNITARIO</v>
          </cell>
        </row>
        <row r="10">
          <cell r="A10" t="str">
            <v>HE001</v>
          </cell>
          <cell r="B10" t="str">
            <v>HERRAMIENTA MENOR</v>
          </cell>
          <cell r="D10">
            <v>0.03</v>
          </cell>
        </row>
        <row r="11">
          <cell r="A11" t="str">
            <v>HE002</v>
          </cell>
          <cell r="B11" t="str">
            <v>MANDO INTERMEDIO</v>
          </cell>
          <cell r="D11">
            <v>0.1</v>
          </cell>
        </row>
        <row r="12">
          <cell r="A12" t="str">
            <v>HE003</v>
          </cell>
          <cell r="B12" t="str">
            <v>EQUIPO DE SEGURIDAD</v>
          </cell>
          <cell r="D12">
            <v>0.01</v>
          </cell>
        </row>
        <row r="13">
          <cell r="A13" t="str">
            <v>HE004</v>
          </cell>
          <cell r="B13" t="str">
            <v>PRESTACIONES S.S.</v>
          </cell>
          <cell r="D13">
            <v>0</v>
          </cell>
        </row>
        <row r="14">
          <cell r="A14" t="str">
            <v>HE005</v>
          </cell>
          <cell r="B14" t="str">
            <v>IMPUESTO SOBRE NOMINA</v>
          </cell>
          <cell r="D14">
            <v>0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D8C36-9E82-443D-9009-42E032833351}">
  <sheetPr>
    <pageSetUpPr fitToPage="1"/>
  </sheetPr>
  <dimension ref="A2:K190"/>
  <sheetViews>
    <sheetView tabSelected="1" zoomScale="70" zoomScaleNormal="70" workbookViewId="0">
      <pane xSplit="8" ySplit="5" topLeftCell="I166" activePane="bottomRight" state="frozen"/>
      <selection activeCell="B13" sqref="B13"/>
      <selection pane="topRight" activeCell="B13" sqref="B13"/>
      <selection pane="bottomLeft" activeCell="B13" sqref="B13"/>
      <selection pane="bottomRight" activeCell="H190" sqref="H190"/>
    </sheetView>
  </sheetViews>
  <sheetFormatPr baseColWidth="10" defaultColWidth="11.5703125" defaultRowHeight="15" x14ac:dyDescent="0.25"/>
  <cols>
    <col min="1" max="2" width="11.5703125" style="1"/>
    <col min="3" max="3" width="13.42578125" style="1" bestFit="1" customWidth="1"/>
    <col min="4" max="4" width="44" style="1" customWidth="1"/>
    <col min="5" max="5" width="11.5703125" style="2"/>
    <col min="6" max="16384" width="11.5703125" style="1"/>
  </cols>
  <sheetData>
    <row r="2" spans="1:8" x14ac:dyDescent="0.25">
      <c r="E2" s="2" t="s">
        <v>0</v>
      </c>
    </row>
    <row r="5" spans="1:8" s="5" customFormat="1" ht="28.15" customHeight="1" thickBot="1" x14ac:dyDescent="0.3">
      <c r="A5" s="3" t="s">
        <v>1</v>
      </c>
      <c r="B5" s="3" t="s">
        <v>2</v>
      </c>
      <c r="C5" s="3" t="s">
        <v>3</v>
      </c>
      <c r="D5" s="3" t="s">
        <v>4</v>
      </c>
      <c r="E5" s="4" t="s">
        <v>5</v>
      </c>
      <c r="F5" s="3" t="s">
        <v>6</v>
      </c>
      <c r="G5" s="3" t="s">
        <v>7</v>
      </c>
      <c r="H5" s="3" t="s">
        <v>8</v>
      </c>
    </row>
    <row r="6" spans="1:8" s="6" customFormat="1" ht="54" customHeight="1" x14ac:dyDescent="0.25">
      <c r="A6" s="6" t="s">
        <v>9</v>
      </c>
      <c r="B6" s="28" t="str">
        <f>VLOOKUP(A6,[1]PRE!$A$8:$F$232,2,0)</f>
        <v>LIMPIEZA DE TERRENO POR MEDIOS MANUALES. INCLUYE CHAPEO DE MALEZA HASTA 0.90 7M DE ALTURA, MANO DE OBRA, EQUIPO Y HERRAMIENTA.</v>
      </c>
      <c r="C6" s="28"/>
      <c r="D6" s="28"/>
      <c r="E6" s="7" t="s">
        <v>10</v>
      </c>
      <c r="H6" s="8">
        <f>H27</f>
        <v>246.96552937275914</v>
      </c>
    </row>
    <row r="8" spans="1:8" x14ac:dyDescent="0.25">
      <c r="C8" s="1" t="s">
        <v>11</v>
      </c>
      <c r="D8" s="9" t="str" cm="1">
        <f t="array" ref="D8:F8">IFERROR(VLOOKUP(C8,[1]MA!$A$6:$D$26,{2,3,4},0),
IFERROR(VLOOKUP(C8,[1]MO!$A$6:$D$26,{2,3,4},0),
IFERROR(VLOOKUP(C8,[1]MQ!$A$6:$D$26,{2,3,4},0),
IFERROR(VLOOKUP(C8,[1]BA!$A$6:$H$180,{2,5,8},0),{"No encontrado","X","X"}))))</f>
        <v>CAL</v>
      </c>
      <c r="E8" s="10" t="str">
        <v>Kg</v>
      </c>
      <c r="F8" s="9">
        <v>2</v>
      </c>
      <c r="G8" s="1">
        <v>0.1</v>
      </c>
      <c r="H8" s="9">
        <f>G8*F8</f>
        <v>0.2</v>
      </c>
    </row>
    <row r="9" spans="1:8" x14ac:dyDescent="0.25">
      <c r="C9" s="1" t="s">
        <v>12</v>
      </c>
      <c r="D9" s="9" t="str" cm="1">
        <f t="array" ref="D9:F9">IFERROR(VLOOKUP(C9,[1]MA!$A$6:$D$26,{2,3,4},0),IFERROR(VLOOKUP(C9,[1]MO!$A$6:$D$26,{2,3,4},0),IFERROR(VLOOKUP(C9,[1]MQ!$A$6:$D$26,{2,3,4},0),IFERROR(VLOOKUP(C9,[1]BA!$A$6:$H$180,{2,5,8},0),{"No encontrado","X","X"}))))</f>
        <v>MADERA DE PINO DE TERCERA</v>
      </c>
      <c r="E9" s="10" t="str">
        <v>Pt</v>
      </c>
      <c r="F9" s="9">
        <v>10</v>
      </c>
      <c r="G9" s="1">
        <v>0.2</v>
      </c>
      <c r="H9" s="9">
        <f>G9*F9</f>
        <v>2</v>
      </c>
    </row>
    <row r="10" spans="1:8" x14ac:dyDescent="0.25">
      <c r="C10" s="1" t="s">
        <v>13</v>
      </c>
      <c r="D10" s="9" t="str" cm="1">
        <f t="array" ref="D10:F10">IFERROR(VLOOKUP(C10,[1]MA!$A$6:$D$26,{2,3,4},0),IFERROR(VLOOKUP(C10,[1]MO!$A$6:$D$26,{2,3,4},0),IFERROR(VLOOKUP(C10,[1]MQ!$A$6:$D$26,{2,3,4},0),IFERROR(VLOOKUP(C10,[1]BA!$A$6:$H$180,{2,5,8},0),{"No encontrado","X","X"}))))</f>
        <v>CLAVO</v>
      </c>
      <c r="E10" s="10" t="str">
        <v>Kg</v>
      </c>
      <c r="F10" s="9">
        <v>36</v>
      </c>
      <c r="G10" s="1">
        <v>0.05</v>
      </c>
      <c r="H10" s="9">
        <f>G10*F10</f>
        <v>1.8</v>
      </c>
    </row>
    <row r="11" spans="1:8" x14ac:dyDescent="0.25">
      <c r="D11" s="9"/>
    </row>
    <row r="12" spans="1:8" x14ac:dyDescent="0.25">
      <c r="C12" s="1" t="s">
        <v>14</v>
      </c>
      <c r="D12" s="9" t="str" cm="1">
        <f t="array" ref="D12:F12">IFERROR(VLOOKUP(C12,[1]MA!$A$6:$D$26,{2,3,4},0),
IFERROR(VLOOKUP(C12,[1]MO!$A$6:$D$26,{2,3,4},0),
IFERROR(VLOOKUP(C12,[1]MQ!$A$6:$D$26,{2,3,4},0),
IFERROR(VLOOKUP(C12,[1]BA!$A$6:$H$180,{2,5,8},0),{"No encontrado","X","X"}))))</f>
        <v>ALBAÑIL, OFICIAL</v>
      </c>
      <c r="E12" s="10" t="str">
        <v>JOR</v>
      </c>
      <c r="F12" s="9">
        <v>816.79</v>
      </c>
      <c r="G12" s="1">
        <v>0.1</v>
      </c>
      <c r="H12" s="9">
        <f>G12*F12</f>
        <v>81.679000000000002</v>
      </c>
    </row>
    <row r="13" spans="1:8" x14ac:dyDescent="0.25">
      <c r="C13" s="1" t="s">
        <v>15</v>
      </c>
      <c r="D13" s="9" t="str" cm="1">
        <f t="array" ref="D13:F13">IFERROR(VLOOKUP(C13,[1]MA!$A$6:$D$26,{2,3,4},0),IFERROR(VLOOKUP(C13,[1]MO!$A$6:$D$26,{2,3,4},0),IFERROR(VLOOKUP(C13,[1]MQ!$A$6:$D$26,{2,3,4},0),IFERROR(VLOOKUP(C13,[1]BA!$A$6:$H$180,{2,5,8},0),{"No encontrado","X","X"}))))</f>
        <v xml:space="preserve">AYUDANTE GENERAL </v>
      </c>
      <c r="E13" s="10" t="str">
        <v>JOR</v>
      </c>
      <c r="F13" s="9">
        <v>620.70000000000005</v>
      </c>
      <c r="G13" s="1">
        <v>0.1</v>
      </c>
      <c r="H13" s="9">
        <f>G13*F13</f>
        <v>62.070000000000007</v>
      </c>
    </row>
    <row r="14" spans="1:8" x14ac:dyDescent="0.25">
      <c r="D14" s="9"/>
      <c r="E14" s="10"/>
      <c r="F14" s="9"/>
      <c r="H14" s="9"/>
    </row>
    <row r="15" spans="1:8" x14ac:dyDescent="0.25">
      <c r="C15" s="11" t="str">
        <f>[1]k!$A$10</f>
        <v>HE001</v>
      </c>
      <c r="D15" s="12" t="str">
        <f>[1]k!$B$10</f>
        <v>HERRAMIENTA MENOR</v>
      </c>
      <c r="E15" s="13" t="s">
        <v>16</v>
      </c>
      <c r="F15" s="14">
        <f>SUM(H12:H13)</f>
        <v>143.74900000000002</v>
      </c>
      <c r="G15" s="12">
        <f>[1]k!$D$10</f>
        <v>0.03</v>
      </c>
      <c r="H15" s="12">
        <f>G15*F15</f>
        <v>4.3124700000000002</v>
      </c>
    </row>
    <row r="16" spans="1:8" x14ac:dyDescent="0.25">
      <c r="C16" s="11" t="str">
        <f>[1]k!$A$11</f>
        <v>HE002</v>
      </c>
      <c r="D16" s="12" t="str">
        <f>[1]k!$B$11</f>
        <v>MANDO INTERMEDIO</v>
      </c>
      <c r="E16" s="13" t="s">
        <v>16</v>
      </c>
      <c r="F16" s="12">
        <f>F15</f>
        <v>143.74900000000002</v>
      </c>
      <c r="G16" s="12">
        <f>[1]k!$D$11</f>
        <v>0.1</v>
      </c>
      <c r="H16" s="12">
        <f>G16*F16</f>
        <v>14.374900000000004</v>
      </c>
    </row>
    <row r="17" spans="3:8" x14ac:dyDescent="0.25">
      <c r="C17" s="11" t="str">
        <f>[1]k!$A$12</f>
        <v>HE003</v>
      </c>
      <c r="D17" s="12" t="str">
        <f>[1]k!$B$12</f>
        <v>EQUIPO DE SEGURIDAD</v>
      </c>
      <c r="E17" s="13" t="s">
        <v>16</v>
      </c>
      <c r="F17" s="12">
        <f t="shared" ref="F17:F19" si="0">F16</f>
        <v>143.74900000000002</v>
      </c>
      <c r="G17" s="12">
        <f>[1]k!$D$12</f>
        <v>0.01</v>
      </c>
      <c r="H17" s="12">
        <f>G17*F17</f>
        <v>1.4374900000000002</v>
      </c>
    </row>
    <row r="18" spans="3:8" x14ac:dyDescent="0.25">
      <c r="C18" s="11" t="str">
        <f>[1]k!$A$13</f>
        <v>HE004</v>
      </c>
      <c r="D18" s="12" t="str">
        <f>[1]k!$B$13</f>
        <v>PRESTACIONES S.S.</v>
      </c>
      <c r="E18" s="13" t="s">
        <v>16</v>
      </c>
      <c r="F18" s="12">
        <f t="shared" si="0"/>
        <v>143.74900000000002</v>
      </c>
      <c r="G18" s="12">
        <f>[1]k!$D$13</f>
        <v>0</v>
      </c>
      <c r="H18" s="12">
        <f>G18*F18</f>
        <v>0</v>
      </c>
    </row>
    <row r="19" spans="3:8" x14ac:dyDescent="0.25">
      <c r="C19" s="11" t="str">
        <f>[1]k!$A$14</f>
        <v>HE005</v>
      </c>
      <c r="D19" s="12" t="str">
        <f>[1]k!$B$14</f>
        <v>IMPUESTO SOBRE NOMINA</v>
      </c>
      <c r="E19" s="13" t="s">
        <v>16</v>
      </c>
      <c r="F19" s="12">
        <f t="shared" si="0"/>
        <v>143.74900000000002</v>
      </c>
      <c r="G19" s="12">
        <f>[1]k!$D$14</f>
        <v>0</v>
      </c>
      <c r="H19" s="12">
        <f>G19*F19</f>
        <v>0</v>
      </c>
    </row>
    <row r="21" spans="3:8" x14ac:dyDescent="0.25">
      <c r="C21" s="15" t="str">
        <f>[1]k!$A$2</f>
        <v>CD</v>
      </c>
      <c r="D21" s="15" t="str">
        <f>[1]k!$B$2</f>
        <v>COSTO DIRECTO</v>
      </c>
      <c r="E21" s="16"/>
      <c r="F21" s="17"/>
      <c r="G21" s="17"/>
      <c r="H21" s="17"/>
    </row>
    <row r="22" spans="3:8" x14ac:dyDescent="0.25">
      <c r="C22" s="15" t="str">
        <f>[1]k!$A$3</f>
        <v>IO</v>
      </c>
      <c r="D22" s="15" t="str">
        <f>[1]k!$B$3</f>
        <v>INDIRECTOS OFICINA</v>
      </c>
      <c r="E22" s="16"/>
      <c r="F22" s="18">
        <f>SUM(H8:H19)</f>
        <v>167.87386000000001</v>
      </c>
      <c r="G22" s="19">
        <f>[1]k!$D$3</f>
        <v>0.14205000000000001</v>
      </c>
      <c r="H22" s="15">
        <f>G22*F22</f>
        <v>23.846481813000004</v>
      </c>
    </row>
    <row r="23" spans="3:8" x14ac:dyDescent="0.25">
      <c r="C23" s="15" t="str">
        <f>[1]k!$A$4</f>
        <v>IC</v>
      </c>
      <c r="D23" s="15" t="str">
        <f>[1]k!$B$4</f>
        <v>INDIRECTOS DE CAMPO</v>
      </c>
      <c r="E23" s="16"/>
      <c r="F23" s="15">
        <f>F22</f>
        <v>167.87386000000001</v>
      </c>
      <c r="G23" s="19">
        <f>[1]k!$D$4</f>
        <v>0.18790000000000001</v>
      </c>
      <c r="H23" s="15">
        <f>G23*F23</f>
        <v>31.543498294000003</v>
      </c>
    </row>
    <row r="24" spans="3:8" x14ac:dyDescent="0.25">
      <c r="C24" s="15" t="str">
        <f>[1]k!$A$5</f>
        <v>FI</v>
      </c>
      <c r="D24" s="15" t="str">
        <f>[1]k!$B$5</f>
        <v>FINANCIAMIENTO</v>
      </c>
      <c r="E24" s="16"/>
      <c r="F24" s="15">
        <f>F23+H22+H23</f>
        <v>223.26384010700002</v>
      </c>
      <c r="G24" s="19">
        <f>[1]k!$D$5</f>
        <v>5.5999999999999999E-3</v>
      </c>
      <c r="H24" s="15">
        <f>G24*F24</f>
        <v>1.2502775045992001</v>
      </c>
    </row>
    <row r="25" spans="3:8" x14ac:dyDescent="0.25">
      <c r="C25" s="15" t="str">
        <f>[1]k!$A$6</f>
        <v>UT</v>
      </c>
      <c r="D25" s="15" t="str">
        <f>[1]k!$B$6</f>
        <v>UTILIDAD</v>
      </c>
      <c r="E25" s="16"/>
      <c r="F25" s="15">
        <f>F24+H24</f>
        <v>224.51411761159923</v>
      </c>
      <c r="G25" s="19">
        <f>[1]k!$D$6</f>
        <v>0.1</v>
      </c>
      <c r="H25" s="15">
        <f>G25*F25</f>
        <v>22.451411761159925</v>
      </c>
    </row>
    <row r="26" spans="3:8" x14ac:dyDescent="0.25">
      <c r="C26" s="15" t="str">
        <f>[1]k!$A$7</f>
        <v>CA</v>
      </c>
      <c r="D26" s="15" t="str">
        <f>[1]k!$B$7</f>
        <v>CARGOS ADICIONALES</v>
      </c>
      <c r="E26" s="16"/>
      <c r="F26" s="15">
        <f>(F25+H25)/(1-G26)</f>
        <v>246.96552937275916</v>
      </c>
      <c r="G26" s="19">
        <f>[1]k!$D$7</f>
        <v>0</v>
      </c>
      <c r="H26" s="15">
        <f>G26*F26</f>
        <v>0</v>
      </c>
    </row>
    <row r="27" spans="3:8" s="23" customFormat="1" x14ac:dyDescent="0.25">
      <c r="C27" s="20" t="str">
        <f>[1]k!$A$8</f>
        <v>PU</v>
      </c>
      <c r="D27" s="20" t="str">
        <f>[1]k!$B$8</f>
        <v>PRECIO UNITARIO</v>
      </c>
      <c r="E27" s="21"/>
      <c r="F27" s="20"/>
      <c r="G27" s="22"/>
      <c r="H27" s="20">
        <f>SUM(H22:H26)+F22</f>
        <v>246.96552937275914</v>
      </c>
    </row>
    <row r="29" spans="3:8" x14ac:dyDescent="0.25">
      <c r="D29" s="9"/>
      <c r="E29" s="10"/>
      <c r="F29" s="9"/>
      <c r="H29" s="9"/>
    </row>
    <row r="30" spans="3:8" x14ac:dyDescent="0.25">
      <c r="D30" s="9"/>
      <c r="E30" s="10"/>
      <c r="F30" s="9"/>
      <c r="H30" s="9"/>
    </row>
    <row r="31" spans="3:8" x14ac:dyDescent="0.25">
      <c r="D31" s="9"/>
      <c r="E31" s="10"/>
      <c r="F31" s="9"/>
      <c r="H31" s="9"/>
    </row>
    <row r="32" spans="3:8" x14ac:dyDescent="0.25">
      <c r="D32" s="9"/>
      <c r="E32" s="10"/>
      <c r="F32" s="9"/>
      <c r="H32" s="9"/>
    </row>
    <row r="35" spans="1:8" x14ac:dyDescent="0.25">
      <c r="A35" s="1" t="s">
        <v>17</v>
      </c>
      <c r="B35" s="1" t="s">
        <v>18</v>
      </c>
      <c r="E35" s="2" t="s">
        <v>10</v>
      </c>
      <c r="H35" s="1">
        <f>H51</f>
        <v>99.435065766775196</v>
      </c>
    </row>
    <row r="36" spans="1:8" x14ac:dyDescent="0.25">
      <c r="D36" s="9"/>
    </row>
    <row r="37" spans="1:8" x14ac:dyDescent="0.25">
      <c r="C37" s="1" t="s">
        <v>19</v>
      </c>
      <c r="D37" s="9" t="str" cm="1">
        <f t="array" ref="D37:F37">IFERROR(VLOOKUP(C37,[1]MA!$A$6:$D$26,{2,3,4},0),IFERROR(VLOOKUP(C37,[1]MO!$A$6:$D$26,{2,3,4},0),IFERROR(VLOOKUP(C37,[1]MQ!$A$6:$D$26,{2,3,4},0),IFERROR(VLOOKUP(C37,[1]BA!$A$6:$H$180,{2,5,8},0),{"No encontrado","X","X"}))))</f>
        <v>PEON</v>
      </c>
      <c r="E37" s="10" t="str">
        <v>JOR</v>
      </c>
      <c r="F37" s="9">
        <v>592.9</v>
      </c>
      <c r="G37" s="1">
        <v>0.1</v>
      </c>
      <c r="H37" s="9">
        <f>G37*F37</f>
        <v>59.29</v>
      </c>
    </row>
    <row r="38" spans="1:8" x14ac:dyDescent="0.25">
      <c r="D38" s="9"/>
      <c r="E38" s="10"/>
      <c r="F38" s="9"/>
      <c r="H38" s="9"/>
    </row>
    <row r="39" spans="1:8" x14ac:dyDescent="0.25">
      <c r="C39" s="11" t="str">
        <f>[1]k!$A$10</f>
        <v>HE001</v>
      </c>
      <c r="D39" s="12" t="str">
        <f>[1]k!$B$10</f>
        <v>HERRAMIENTA MENOR</v>
      </c>
      <c r="E39" s="13" t="s">
        <v>16</v>
      </c>
      <c r="F39" s="14">
        <f>SUM(H36:H37)</f>
        <v>59.29</v>
      </c>
      <c r="G39" s="12">
        <f>[1]k!$D$10</f>
        <v>0.03</v>
      </c>
      <c r="H39" s="12">
        <f>G39*F39</f>
        <v>1.7786999999999999</v>
      </c>
    </row>
    <row r="40" spans="1:8" x14ac:dyDescent="0.25">
      <c r="C40" s="11" t="str">
        <f>[1]k!$A$11</f>
        <v>HE002</v>
      </c>
      <c r="D40" s="12" t="str">
        <f>[1]k!$B$11</f>
        <v>MANDO INTERMEDIO</v>
      </c>
      <c r="E40" s="13" t="s">
        <v>16</v>
      </c>
      <c r="F40" s="12">
        <f>F39</f>
        <v>59.29</v>
      </c>
      <c r="G40" s="12">
        <f>[1]k!$D$11</f>
        <v>0.1</v>
      </c>
      <c r="H40" s="12">
        <f>G40*F40</f>
        <v>5.9290000000000003</v>
      </c>
    </row>
    <row r="41" spans="1:8" x14ac:dyDescent="0.25">
      <c r="C41" s="11" t="str">
        <f>[1]k!$A$12</f>
        <v>HE003</v>
      </c>
      <c r="D41" s="12" t="str">
        <f>[1]k!$B$12</f>
        <v>EQUIPO DE SEGURIDAD</v>
      </c>
      <c r="E41" s="13" t="s">
        <v>16</v>
      </c>
      <c r="F41" s="12">
        <f t="shared" ref="F41:F43" si="1">F40</f>
        <v>59.29</v>
      </c>
      <c r="G41" s="12">
        <f>[1]k!$D$12</f>
        <v>0.01</v>
      </c>
      <c r="H41" s="12">
        <f>G41*F41</f>
        <v>0.59289999999999998</v>
      </c>
    </row>
    <row r="42" spans="1:8" x14ac:dyDescent="0.25">
      <c r="C42" s="11" t="str">
        <f>[1]k!$A$13</f>
        <v>HE004</v>
      </c>
      <c r="D42" s="12" t="str">
        <f>[1]k!$B$13</f>
        <v>PRESTACIONES S.S.</v>
      </c>
      <c r="E42" s="13" t="s">
        <v>16</v>
      </c>
      <c r="F42" s="12">
        <f t="shared" si="1"/>
        <v>59.29</v>
      </c>
      <c r="G42" s="12">
        <f>[1]k!$D$13</f>
        <v>0</v>
      </c>
      <c r="H42" s="12">
        <f>G42*F42</f>
        <v>0</v>
      </c>
    </row>
    <row r="43" spans="1:8" x14ac:dyDescent="0.25">
      <c r="C43" s="11" t="str">
        <f>[1]k!$A$14</f>
        <v>HE005</v>
      </c>
      <c r="D43" s="12" t="str">
        <f>[1]k!$B$14</f>
        <v>IMPUESTO SOBRE NOMINA</v>
      </c>
      <c r="E43" s="13" t="s">
        <v>16</v>
      </c>
      <c r="F43" s="12">
        <f t="shared" si="1"/>
        <v>59.29</v>
      </c>
      <c r="G43" s="12">
        <f>[1]k!$D$14</f>
        <v>0</v>
      </c>
      <c r="H43" s="12">
        <f>G43*F43</f>
        <v>0</v>
      </c>
    </row>
    <row r="45" spans="1:8" x14ac:dyDescent="0.25">
      <c r="C45" s="15" t="str">
        <f>[1]k!$A$2</f>
        <v>CD</v>
      </c>
      <c r="D45" s="15" t="str">
        <f>[1]k!$B$2</f>
        <v>COSTO DIRECTO</v>
      </c>
      <c r="E45" s="16"/>
      <c r="F45" s="17"/>
      <c r="G45" s="17"/>
      <c r="H45" s="17"/>
    </row>
    <row r="46" spans="1:8" x14ac:dyDescent="0.25">
      <c r="C46" s="15" t="str">
        <f>[1]k!$A$3</f>
        <v>IO</v>
      </c>
      <c r="D46" s="15" t="str">
        <f>[1]k!$B$3</f>
        <v>INDIRECTOS OFICINA</v>
      </c>
      <c r="E46" s="16"/>
      <c r="F46" s="18">
        <f>SUM(H37:H43)</f>
        <v>67.590599999999995</v>
      </c>
      <c r="G46" s="19">
        <f>[1]k!$D$3</f>
        <v>0.14205000000000001</v>
      </c>
      <c r="H46" s="15">
        <f>G46*F46</f>
        <v>9.6012447299999994</v>
      </c>
    </row>
    <row r="47" spans="1:8" x14ac:dyDescent="0.25">
      <c r="C47" s="15" t="str">
        <f>[1]k!$A$4</f>
        <v>IC</v>
      </c>
      <c r="D47" s="15" t="str">
        <f>[1]k!$B$4</f>
        <v>INDIRECTOS DE CAMPO</v>
      </c>
      <c r="E47" s="16"/>
      <c r="F47" s="15">
        <f>F46</f>
        <v>67.590599999999995</v>
      </c>
      <c r="G47" s="19">
        <f>[1]k!$D$4</f>
        <v>0.18790000000000001</v>
      </c>
      <c r="H47" s="15">
        <f>G47*F47</f>
        <v>12.70027374</v>
      </c>
    </row>
    <row r="48" spans="1:8" x14ac:dyDescent="0.25">
      <c r="C48" s="15" t="str">
        <f>[1]k!$A$5</f>
        <v>FI</v>
      </c>
      <c r="D48" s="15" t="str">
        <f>[1]k!$B$5</f>
        <v>FINANCIAMIENTO</v>
      </c>
      <c r="E48" s="16"/>
      <c r="F48" s="15">
        <f>F47+H46+H47</f>
        <v>89.89211847</v>
      </c>
      <c r="G48" s="19">
        <f>[1]k!$D$5</f>
        <v>5.5999999999999999E-3</v>
      </c>
      <c r="H48" s="15">
        <f>G48*F48</f>
        <v>0.50339586343200005</v>
      </c>
    </row>
    <row r="49" spans="1:8" x14ac:dyDescent="0.25">
      <c r="C49" s="15" t="str">
        <f>[1]k!$A$6</f>
        <v>UT</v>
      </c>
      <c r="D49" s="15" t="str">
        <f>[1]k!$B$6</f>
        <v>UTILIDAD</v>
      </c>
      <c r="E49" s="16"/>
      <c r="F49" s="15">
        <f>F48+H48</f>
        <v>90.395514333432004</v>
      </c>
      <c r="G49" s="19">
        <f>[1]k!$D$6</f>
        <v>0.1</v>
      </c>
      <c r="H49" s="15">
        <f>G49*F49</f>
        <v>9.0395514333432008</v>
      </c>
    </row>
    <row r="50" spans="1:8" x14ac:dyDescent="0.25">
      <c r="C50" s="15" t="str">
        <f>[1]k!$A$7</f>
        <v>CA</v>
      </c>
      <c r="D50" s="15" t="str">
        <f>[1]k!$B$7</f>
        <v>CARGOS ADICIONALES</v>
      </c>
      <c r="E50" s="16"/>
      <c r="F50" s="15">
        <f>(F49+H49)/(1-G50)</f>
        <v>99.43506576677521</v>
      </c>
      <c r="G50" s="19">
        <f>[1]k!$D$7</f>
        <v>0</v>
      </c>
      <c r="H50" s="15">
        <f>G50*F50</f>
        <v>0</v>
      </c>
    </row>
    <row r="51" spans="1:8" s="23" customFormat="1" x14ac:dyDescent="0.25">
      <c r="C51" s="20" t="str">
        <f>[1]k!$A$8</f>
        <v>PU</v>
      </c>
      <c r="D51" s="20" t="str">
        <f>[1]k!$B$8</f>
        <v>PRECIO UNITARIO</v>
      </c>
      <c r="E51" s="21"/>
      <c r="F51" s="20"/>
      <c r="G51" s="22"/>
      <c r="H51" s="20">
        <f>SUM(H46:H50)+F46</f>
        <v>99.435065766775196</v>
      </c>
    </row>
    <row r="54" spans="1:8" x14ac:dyDescent="0.25">
      <c r="A54" s="1" t="s">
        <v>20</v>
      </c>
      <c r="B54" s="1" t="s">
        <v>21</v>
      </c>
      <c r="E54" s="2" t="s">
        <v>10</v>
      </c>
      <c r="H54" s="1">
        <f>H70</f>
        <v>49.717532883387598</v>
      </c>
    </row>
    <row r="55" spans="1:8" x14ac:dyDescent="0.25">
      <c r="D55" s="9"/>
    </row>
    <row r="56" spans="1:8" x14ac:dyDescent="0.25">
      <c r="C56" s="1" t="s">
        <v>19</v>
      </c>
      <c r="D56" s="9" t="str" cm="1">
        <f t="array" ref="D56:F56">IFERROR(VLOOKUP(C56,[1]MA!$A$6:$D$26,{2,3,4},0),IFERROR(VLOOKUP(C56,[1]MO!$A$6:$D$26,{2,3,4},0),IFERROR(VLOOKUP(C56,[1]MQ!$A$6:$D$26,{2,3,4},0),IFERROR(VLOOKUP(C56,[1]BA!$A$6:$H$180,{2,5,8},0),{"No encontrado","X","X"}))))</f>
        <v>PEON</v>
      </c>
      <c r="E56" s="10" t="str">
        <v>JOR</v>
      </c>
      <c r="F56" s="9">
        <v>592.9</v>
      </c>
      <c r="G56" s="1">
        <v>0.05</v>
      </c>
      <c r="H56" s="9">
        <f>G56*F56</f>
        <v>29.645</v>
      </c>
    </row>
    <row r="57" spans="1:8" x14ac:dyDescent="0.25">
      <c r="D57" s="9"/>
      <c r="E57" s="10"/>
      <c r="F57" s="9"/>
      <c r="H57" s="9"/>
    </row>
    <row r="58" spans="1:8" x14ac:dyDescent="0.25">
      <c r="C58" s="11" t="str">
        <f>[1]k!$A$10</f>
        <v>HE001</v>
      </c>
      <c r="D58" s="12" t="str">
        <f>[1]k!$B$10</f>
        <v>HERRAMIENTA MENOR</v>
      </c>
      <c r="E58" s="13" t="s">
        <v>16</v>
      </c>
      <c r="F58" s="14">
        <f>SUM(H55:H56)</f>
        <v>29.645</v>
      </c>
      <c r="G58" s="12">
        <f>[1]k!$D$10</f>
        <v>0.03</v>
      </c>
      <c r="H58" s="12">
        <f>G58*F58</f>
        <v>0.88934999999999997</v>
      </c>
    </row>
    <row r="59" spans="1:8" x14ac:dyDescent="0.25">
      <c r="C59" s="11" t="str">
        <f>[1]k!$A$11</f>
        <v>HE002</v>
      </c>
      <c r="D59" s="12" t="str">
        <f>[1]k!$B$11</f>
        <v>MANDO INTERMEDIO</v>
      </c>
      <c r="E59" s="13" t="s">
        <v>16</v>
      </c>
      <c r="F59" s="12">
        <f>F58</f>
        <v>29.645</v>
      </c>
      <c r="G59" s="12">
        <f>[1]k!$D$11</f>
        <v>0.1</v>
      </c>
      <c r="H59" s="12">
        <f>G59*F59</f>
        <v>2.9645000000000001</v>
      </c>
    </row>
    <row r="60" spans="1:8" x14ac:dyDescent="0.25">
      <c r="C60" s="11" t="str">
        <f>[1]k!$A$12</f>
        <v>HE003</v>
      </c>
      <c r="D60" s="12" t="str">
        <f>[1]k!$B$12</f>
        <v>EQUIPO DE SEGURIDAD</v>
      </c>
      <c r="E60" s="13" t="s">
        <v>16</v>
      </c>
      <c r="F60" s="12">
        <f t="shared" ref="F60:F62" si="2">F59</f>
        <v>29.645</v>
      </c>
      <c r="G60" s="12">
        <f>[1]k!$D$12</f>
        <v>0.01</v>
      </c>
      <c r="H60" s="12">
        <f>G60*F60</f>
        <v>0.29644999999999999</v>
      </c>
    </row>
    <row r="61" spans="1:8" x14ac:dyDescent="0.25">
      <c r="C61" s="11" t="str">
        <f>[1]k!$A$13</f>
        <v>HE004</v>
      </c>
      <c r="D61" s="12" t="str">
        <f>[1]k!$B$13</f>
        <v>PRESTACIONES S.S.</v>
      </c>
      <c r="E61" s="13" t="s">
        <v>16</v>
      </c>
      <c r="F61" s="12">
        <f t="shared" si="2"/>
        <v>29.645</v>
      </c>
      <c r="G61" s="12">
        <f>[1]k!$D$13</f>
        <v>0</v>
      </c>
      <c r="H61" s="12">
        <f>G61*F61</f>
        <v>0</v>
      </c>
    </row>
    <row r="62" spans="1:8" x14ac:dyDescent="0.25">
      <c r="C62" s="11" t="str">
        <f>[1]k!$A$14</f>
        <v>HE005</v>
      </c>
      <c r="D62" s="12" t="str">
        <f>[1]k!$B$14</f>
        <v>IMPUESTO SOBRE NOMINA</v>
      </c>
      <c r="E62" s="13" t="s">
        <v>16</v>
      </c>
      <c r="F62" s="12">
        <f t="shared" si="2"/>
        <v>29.645</v>
      </c>
      <c r="G62" s="12">
        <f>[1]k!$D$14</f>
        <v>0</v>
      </c>
      <c r="H62" s="12">
        <f>G62*F62</f>
        <v>0</v>
      </c>
    </row>
    <row r="64" spans="1:8" x14ac:dyDescent="0.25">
      <c r="C64" s="15" t="str">
        <f>[1]k!$A$2</f>
        <v>CD</v>
      </c>
      <c r="D64" s="15" t="str">
        <f>[1]k!$B$2</f>
        <v>COSTO DIRECTO</v>
      </c>
      <c r="E64" s="16"/>
      <c r="F64" s="17"/>
      <c r="G64" s="17"/>
      <c r="H64" s="17"/>
    </row>
    <row r="65" spans="1:8" x14ac:dyDescent="0.25">
      <c r="C65" s="15" t="str">
        <f>[1]k!$A$3</f>
        <v>IO</v>
      </c>
      <c r="D65" s="15" t="str">
        <f>[1]k!$B$3</f>
        <v>INDIRECTOS OFICINA</v>
      </c>
      <c r="E65" s="16"/>
      <c r="F65" s="18">
        <f>SUM(H56:H62)</f>
        <v>33.795299999999997</v>
      </c>
      <c r="G65" s="19">
        <f>[1]k!$D$3</f>
        <v>0.14205000000000001</v>
      </c>
      <c r="H65" s="15">
        <f>G65*F65</f>
        <v>4.8006223649999997</v>
      </c>
    </row>
    <row r="66" spans="1:8" x14ac:dyDescent="0.25">
      <c r="C66" s="15" t="str">
        <f>[1]k!$A$4</f>
        <v>IC</v>
      </c>
      <c r="D66" s="15" t="str">
        <f>[1]k!$B$4</f>
        <v>INDIRECTOS DE CAMPO</v>
      </c>
      <c r="E66" s="16"/>
      <c r="F66" s="15">
        <f>F65</f>
        <v>33.795299999999997</v>
      </c>
      <c r="G66" s="19">
        <f>[1]k!$D$4</f>
        <v>0.18790000000000001</v>
      </c>
      <c r="H66" s="15">
        <f>G66*F66</f>
        <v>6.35013687</v>
      </c>
    </row>
    <row r="67" spans="1:8" x14ac:dyDescent="0.25">
      <c r="C67" s="15" t="str">
        <f>[1]k!$A$5</f>
        <v>FI</v>
      </c>
      <c r="D67" s="15" t="str">
        <f>[1]k!$B$5</f>
        <v>FINANCIAMIENTO</v>
      </c>
      <c r="E67" s="16"/>
      <c r="F67" s="15">
        <f>F66+H65+H66</f>
        <v>44.946059235</v>
      </c>
      <c r="G67" s="19">
        <f>[1]k!$D$5</f>
        <v>5.5999999999999999E-3</v>
      </c>
      <c r="H67" s="15">
        <f>G67*F67</f>
        <v>0.25169793171600002</v>
      </c>
    </row>
    <row r="68" spans="1:8" x14ac:dyDescent="0.25">
      <c r="C68" s="15" t="str">
        <f>[1]k!$A$6</f>
        <v>UT</v>
      </c>
      <c r="D68" s="15" t="str">
        <f>[1]k!$B$6</f>
        <v>UTILIDAD</v>
      </c>
      <c r="E68" s="16"/>
      <c r="F68" s="15">
        <f>F67+H67</f>
        <v>45.197757166716002</v>
      </c>
      <c r="G68" s="19">
        <f>[1]k!$D$6</f>
        <v>0.1</v>
      </c>
      <c r="H68" s="15">
        <f>G68*F68</f>
        <v>4.5197757166716004</v>
      </c>
    </row>
    <row r="69" spans="1:8" x14ac:dyDescent="0.25">
      <c r="C69" s="15" t="str">
        <f>[1]k!$A$7</f>
        <v>CA</v>
      </c>
      <c r="D69" s="15" t="str">
        <f>[1]k!$B$7</f>
        <v>CARGOS ADICIONALES</v>
      </c>
      <c r="E69" s="16"/>
      <c r="F69" s="15">
        <f>(F68+H68)/(1-G69)</f>
        <v>49.717532883387605</v>
      </c>
      <c r="G69" s="19">
        <f>[1]k!$D$7</f>
        <v>0</v>
      </c>
      <c r="H69" s="15">
        <f>G69*F69</f>
        <v>0</v>
      </c>
    </row>
    <row r="70" spans="1:8" s="23" customFormat="1" x14ac:dyDescent="0.25">
      <c r="C70" s="20" t="str">
        <f>[1]k!$A$8</f>
        <v>PU</v>
      </c>
      <c r="D70" s="20" t="str">
        <f>[1]k!$B$8</f>
        <v>PRECIO UNITARIO</v>
      </c>
      <c r="E70" s="21"/>
      <c r="F70" s="20"/>
      <c r="G70" s="22"/>
      <c r="H70" s="20">
        <f>SUM(H65:H69)+F65</f>
        <v>49.717532883387598</v>
      </c>
    </row>
    <row r="73" spans="1:8" s="6" customFormat="1" x14ac:dyDescent="0.25">
      <c r="A73" s="6" t="s">
        <v>22</v>
      </c>
      <c r="B73" s="29" t="s">
        <v>23</v>
      </c>
      <c r="C73" s="29"/>
      <c r="D73" s="29"/>
      <c r="E73" s="24" t="s">
        <v>24</v>
      </c>
      <c r="H73" s="6">
        <f>H92</f>
        <v>3456.6468803191115</v>
      </c>
    </row>
    <row r="74" spans="1:8" x14ac:dyDescent="0.25">
      <c r="C74" s="1" t="s">
        <v>25</v>
      </c>
      <c r="D74" s="9" t="str" cm="1">
        <f t="array" ref="D74:F74">IFERROR(VLOOKUP(C74,[1]MA!$A$6:$D$26,{2,3,4},0),IFERROR(VLOOKUP(C74,[1]MO!$A$6:$D$26,{2,3,4},0),IFERROR(VLOOKUP(C74,[1]MQ!$A$6:$D$26,{2,3,4},0),IFERROR(VLOOKUP(C74,[1]BA!$A$6:$H$180,{2,5,8},0),{"No encontrado","X","X"}))))</f>
        <v>PIEDRA BRAZA L.A.B. EN OBRA</v>
      </c>
      <c r="E74" s="10" t="str">
        <v>m3</v>
      </c>
      <c r="F74" s="9">
        <v>450</v>
      </c>
      <c r="G74" s="1">
        <v>1.6</v>
      </c>
      <c r="H74" s="9">
        <f t="shared" ref="H74:H75" si="3">G74*F74</f>
        <v>720</v>
      </c>
    </row>
    <row r="75" spans="1:8" x14ac:dyDescent="0.25">
      <c r="C75" s="1" t="s">
        <v>26</v>
      </c>
      <c r="D75" s="9" t="str" cm="1">
        <f t="array" ref="D75:F75">IFERROR(VLOOKUP(C75,[1]MA!$A$6:$D$26,{2,3,4},0),IFERROR(VLOOKUP(C75,[1]MO!$A$6:$D$26,{2,3,4},0),IFERROR(VLOOKUP(C75,[1]MQ!$A$6:$D$26,{2,3,4},0),IFERROR(VLOOKUP(C75,[1]BA!$A$6:$H$180,{2,5,8},0),{"No encontrado","X","X"}))))</f>
        <v>MORTERO CEMENTO-ARENA 1:5</v>
      </c>
      <c r="E75" s="10" t="str">
        <v>m3</v>
      </c>
      <c r="F75" s="9">
        <v>2700.91</v>
      </c>
      <c r="G75" s="1">
        <v>0.3</v>
      </c>
      <c r="H75" s="9">
        <f t="shared" si="3"/>
        <v>810.27299999999991</v>
      </c>
    </row>
    <row r="76" spans="1:8" x14ac:dyDescent="0.25">
      <c r="D76" s="9"/>
      <c r="E76" s="10"/>
      <c r="F76" s="9"/>
      <c r="H76" s="9"/>
    </row>
    <row r="77" spans="1:8" x14ac:dyDescent="0.25">
      <c r="C77" s="1" t="s">
        <v>14</v>
      </c>
      <c r="D77" s="9" t="str" cm="1">
        <f t="array" ref="D77:F77">IFERROR(VLOOKUP(C77,[1]MA!$A$6:$D$26,{2,3,4},0),IFERROR(VLOOKUP(C77,[1]MO!$A$6:$D$26,{2,3,4},0),IFERROR(VLOOKUP(C77,[1]MQ!$A$6:$D$26,{2,3,4},0),IFERROR(VLOOKUP(C77,[1]BA!$A$6:$H$180,{2,5,8},0),{"No encontrado","X","X"}))))</f>
        <v>ALBAÑIL, OFICIAL</v>
      </c>
      <c r="E77" s="10" t="str">
        <v>JOR</v>
      </c>
      <c r="F77" s="9">
        <v>816.79</v>
      </c>
      <c r="G77" s="1">
        <v>0.5</v>
      </c>
      <c r="H77" s="9">
        <f t="shared" ref="H77:H78" si="4">G77*F77</f>
        <v>408.39499999999998</v>
      </c>
    </row>
    <row r="78" spans="1:8" x14ac:dyDescent="0.25">
      <c r="C78" s="1" t="s">
        <v>15</v>
      </c>
      <c r="D78" s="9" t="str" cm="1">
        <f t="array" ref="D78:F78">IFERROR(VLOOKUP(C78,[1]MA!$A$6:$D$26,{2,3,4},0),IFERROR(VLOOKUP(C78,[1]MO!$A$6:$D$26,{2,3,4},0),IFERROR(VLOOKUP(C78,[1]MQ!$A$6:$D$26,{2,3,4},0),IFERROR(VLOOKUP(C78,[1]BA!$A$6:$H$180,{2,5,8},0),{"No encontrado","X","X"}))))</f>
        <v xml:space="preserve">AYUDANTE GENERAL </v>
      </c>
      <c r="E78" s="10" t="str">
        <v>JOR</v>
      </c>
      <c r="F78" s="9">
        <v>620.70000000000005</v>
      </c>
      <c r="G78" s="1">
        <v>0.5</v>
      </c>
      <c r="H78" s="9">
        <f t="shared" si="4"/>
        <v>310.35000000000002</v>
      </c>
    </row>
    <row r="80" spans="1:8" x14ac:dyDescent="0.25">
      <c r="C80" s="11" t="str">
        <f>[1]k!$A$10</f>
        <v>HE001</v>
      </c>
      <c r="D80" s="12" t="str">
        <f>[1]k!$B$10</f>
        <v>HERRAMIENTA MENOR</v>
      </c>
      <c r="E80" s="13" t="s">
        <v>16</v>
      </c>
      <c r="F80" s="14">
        <f>SUM(H77:H78)</f>
        <v>718.745</v>
      </c>
      <c r="G80" s="12">
        <f>[1]k!$D$10</f>
        <v>0.03</v>
      </c>
      <c r="H80" s="12">
        <f>G80*F80</f>
        <v>21.562349999999999</v>
      </c>
    </row>
    <row r="81" spans="1:8" x14ac:dyDescent="0.25">
      <c r="C81" s="11" t="str">
        <f>[1]k!$A$11</f>
        <v>HE002</v>
      </c>
      <c r="D81" s="12" t="str">
        <f>[1]k!$B$11</f>
        <v>MANDO INTERMEDIO</v>
      </c>
      <c r="E81" s="13" t="s">
        <v>16</v>
      </c>
      <c r="F81" s="12">
        <f>F80</f>
        <v>718.745</v>
      </c>
      <c r="G81" s="12">
        <f>[1]k!$D$11</f>
        <v>0.1</v>
      </c>
      <c r="H81" s="12">
        <f>G81*F81</f>
        <v>71.874499999999998</v>
      </c>
    </row>
    <row r="82" spans="1:8" x14ac:dyDescent="0.25">
      <c r="C82" s="11" t="str">
        <f>[1]k!$A$12</f>
        <v>HE003</v>
      </c>
      <c r="D82" s="12" t="str">
        <f>[1]k!$B$12</f>
        <v>EQUIPO DE SEGURIDAD</v>
      </c>
      <c r="E82" s="13" t="s">
        <v>16</v>
      </c>
      <c r="F82" s="12">
        <f t="shared" ref="F82:F84" si="5">F81</f>
        <v>718.745</v>
      </c>
      <c r="G82" s="12">
        <f>[1]k!$D$12</f>
        <v>0.01</v>
      </c>
      <c r="H82" s="12">
        <f>G82*F82</f>
        <v>7.1874500000000001</v>
      </c>
    </row>
    <row r="83" spans="1:8" x14ac:dyDescent="0.25">
      <c r="C83" s="11" t="str">
        <f>[1]k!$A$13</f>
        <v>HE004</v>
      </c>
      <c r="D83" s="12" t="str">
        <f>[1]k!$B$13</f>
        <v>PRESTACIONES S.S.</v>
      </c>
      <c r="E83" s="13" t="s">
        <v>16</v>
      </c>
      <c r="F83" s="12">
        <f t="shared" si="5"/>
        <v>718.745</v>
      </c>
      <c r="G83" s="12">
        <f>[1]k!$D$13</f>
        <v>0</v>
      </c>
      <c r="H83" s="12">
        <f>G83*F83</f>
        <v>0</v>
      </c>
    </row>
    <row r="84" spans="1:8" x14ac:dyDescent="0.25">
      <c r="C84" s="11" t="str">
        <f>[1]k!$A$14</f>
        <v>HE005</v>
      </c>
      <c r="D84" s="12" t="str">
        <f>[1]k!$B$14</f>
        <v>IMPUESTO SOBRE NOMINA</v>
      </c>
      <c r="E84" s="13" t="s">
        <v>16</v>
      </c>
      <c r="F84" s="12">
        <f t="shared" si="5"/>
        <v>718.745</v>
      </c>
      <c r="G84" s="12">
        <f>[1]k!$D$14</f>
        <v>0</v>
      </c>
      <c r="H84" s="12">
        <f>G84*F84</f>
        <v>0</v>
      </c>
    </row>
    <row r="86" spans="1:8" x14ac:dyDescent="0.25">
      <c r="C86" s="15" t="str">
        <f>[1]k!$A$2</f>
        <v>CD</v>
      </c>
      <c r="D86" s="15" t="str">
        <f>[1]k!$B$2</f>
        <v>COSTO DIRECTO</v>
      </c>
      <c r="E86" s="16"/>
      <c r="F86" s="17"/>
      <c r="G86" s="17"/>
      <c r="H86" s="17"/>
    </row>
    <row r="87" spans="1:8" x14ac:dyDescent="0.25">
      <c r="C87" s="15" t="str">
        <f>[1]k!$A$3</f>
        <v>IO</v>
      </c>
      <c r="D87" s="15" t="str">
        <f>[1]k!$B$3</f>
        <v>INDIRECTOS OFICINA</v>
      </c>
      <c r="E87" s="16"/>
      <c r="F87" s="18">
        <f>SUM(H74:H84)</f>
        <v>2349.6423</v>
      </c>
      <c r="G87" s="19">
        <f>[1]k!$D$3</f>
        <v>0.14205000000000001</v>
      </c>
      <c r="H87" s="15">
        <f>G87*F87</f>
        <v>333.76668871500004</v>
      </c>
    </row>
    <row r="88" spans="1:8" x14ac:dyDescent="0.25">
      <c r="C88" s="15" t="str">
        <f>[1]k!$A$4</f>
        <v>IC</v>
      </c>
      <c r="D88" s="15" t="str">
        <f>[1]k!$B$4</f>
        <v>INDIRECTOS DE CAMPO</v>
      </c>
      <c r="E88" s="16"/>
      <c r="F88" s="15">
        <f>F87</f>
        <v>2349.6423</v>
      </c>
      <c r="G88" s="19">
        <f>[1]k!$D$4</f>
        <v>0.18790000000000001</v>
      </c>
      <c r="H88" s="15">
        <f>G88*F88</f>
        <v>441.49778817000004</v>
      </c>
    </row>
    <row r="89" spans="1:8" x14ac:dyDescent="0.25">
      <c r="C89" s="15" t="str">
        <f>[1]k!$A$5</f>
        <v>FI</v>
      </c>
      <c r="D89" s="15" t="str">
        <f>[1]k!$B$5</f>
        <v>FINANCIAMIENTO</v>
      </c>
      <c r="E89" s="16"/>
      <c r="F89" s="15">
        <f>F88+H87+H88</f>
        <v>3124.906776885</v>
      </c>
      <c r="G89" s="19">
        <f>[1]k!$D$5</f>
        <v>5.5999999999999999E-3</v>
      </c>
      <c r="H89" s="15">
        <f>G89*F89</f>
        <v>17.499477950555999</v>
      </c>
    </row>
    <row r="90" spans="1:8" x14ac:dyDescent="0.25">
      <c r="C90" s="15" t="str">
        <f>[1]k!$A$6</f>
        <v>UT</v>
      </c>
      <c r="D90" s="15" t="str">
        <f>[1]k!$B$6</f>
        <v>UTILIDAD</v>
      </c>
      <c r="E90" s="16"/>
      <c r="F90" s="15">
        <f>F89+H89</f>
        <v>3142.406254835556</v>
      </c>
      <c r="G90" s="19">
        <f>[1]k!$D$6</f>
        <v>0.1</v>
      </c>
      <c r="H90" s="15">
        <f>G90*F90</f>
        <v>314.24062548355562</v>
      </c>
    </row>
    <row r="91" spans="1:8" x14ac:dyDescent="0.25">
      <c r="C91" s="15" t="str">
        <f>[1]k!$A$7</f>
        <v>CA</v>
      </c>
      <c r="D91" s="15" t="str">
        <f>[1]k!$B$7</f>
        <v>CARGOS ADICIONALES</v>
      </c>
      <c r="E91" s="16"/>
      <c r="F91" s="15">
        <f>(F90+H90)/(1-G91)</f>
        <v>3456.6468803191115</v>
      </c>
      <c r="G91" s="19">
        <f>[1]k!$D$7</f>
        <v>0</v>
      </c>
      <c r="H91" s="15">
        <f>G91*F91</f>
        <v>0</v>
      </c>
    </row>
    <row r="92" spans="1:8" s="23" customFormat="1" x14ac:dyDescent="0.25">
      <c r="C92" s="20" t="str">
        <f>[1]k!$A$8</f>
        <v>PU</v>
      </c>
      <c r="D92" s="20" t="str">
        <f>[1]k!$B$8</f>
        <v>PRECIO UNITARIO</v>
      </c>
      <c r="E92" s="21"/>
      <c r="F92" s="20"/>
      <c r="G92" s="22"/>
      <c r="H92" s="20">
        <f>SUM(H87:H91)+F87</f>
        <v>3456.6468803191115</v>
      </c>
    </row>
    <row r="95" spans="1:8" s="6" customFormat="1" ht="33.6" customHeight="1" x14ac:dyDescent="0.25">
      <c r="A95" s="6" t="s">
        <v>27</v>
      </c>
      <c r="B95" s="29" t="s">
        <v>28</v>
      </c>
      <c r="C95" s="29"/>
      <c r="D95" s="29"/>
      <c r="E95" s="24" t="s">
        <v>29</v>
      </c>
      <c r="H95" s="6">
        <f>H118</f>
        <v>599.56772572064256</v>
      </c>
    </row>
    <row r="97" spans="3:8" x14ac:dyDescent="0.25">
      <c r="C97" s="1" t="s">
        <v>30</v>
      </c>
      <c r="D97" s="9" t="str" cm="1">
        <f t="array" ref="D97:F97">IFERROR(VLOOKUP(C97,[1]MA!$A$6:$D$26,{2,3,4},0),IFERROR(VLOOKUP(C97,[1]MO!$A$6:$D$26,{2,3,4},0),IFERROR(VLOOKUP(C97,[1]MQ!$A$6:$D$26,{2,3,4},0),IFERROR(VLOOKUP(C97,[1]BA!$A$6:$H$180,{2,5,8},0),{"No encontrado","X","X"}))))</f>
        <v>CIMBRA COMUN</v>
      </c>
      <c r="E97" s="10" t="str">
        <v>m2</v>
      </c>
      <c r="F97" s="9">
        <v>404.09</v>
      </c>
      <c r="G97" s="1">
        <f>0.15*2</f>
        <v>0.3</v>
      </c>
      <c r="H97" s="9">
        <f t="shared" ref="H97:H101" si="6">G97*F97</f>
        <v>121.22699999999999</v>
      </c>
    </row>
    <row r="98" spans="3:8" x14ac:dyDescent="0.25">
      <c r="C98" s="1" t="s">
        <v>31</v>
      </c>
      <c r="D98" s="9" t="str" cm="1">
        <f t="array" ref="D98:F98">IFERROR(VLOOKUP(C98,[1]MA!$A$6:$D$26,{2,3,4},0),IFERROR(VLOOKUP(C98,[1]MO!$A$6:$D$26,{2,3,4},0),IFERROR(VLOOKUP(C98,[1]MQ!$A$6:$D$26,{2,3,4},0),IFERROR(VLOOKUP(C98,[1]BA!$A$6:$H$180,{2,5,8},0),{"No encontrado","X","X"}))))</f>
        <v>CONCRETO F'c= 250 Kg/cm2 TMA 3/4" HECHO EN OBRA</v>
      </c>
      <c r="E98" s="10" t="str">
        <v>m3</v>
      </c>
      <c r="F98" s="9">
        <v>2614.91</v>
      </c>
      <c r="G98" s="1">
        <f>0.15*0.15*1.05</f>
        <v>2.3625E-2</v>
      </c>
      <c r="H98" s="9">
        <f t="shared" si="6"/>
        <v>61.777248749999998</v>
      </c>
    </row>
    <row r="99" spans="3:8" x14ac:dyDescent="0.25">
      <c r="C99" s="1" t="s">
        <v>32</v>
      </c>
      <c r="D99" s="9" t="str" cm="1">
        <f t="array" ref="D99:F99">IFERROR(VLOOKUP(C99,[1]MA!$A$6:$D$26,{2,3,4},0),IFERROR(VLOOKUP(C99,[1]MO!$A$6:$D$26,{2,3,4},0),IFERROR(VLOOKUP(C99,[1]MQ!$A$6:$D$26,{2,3,4},0),IFERROR(VLOOKUP(C99,[1]BA!$A$6:$H$180,{2,5,8},0),{"No encontrado","X","X"}))))</f>
        <v>ALAMBRON 1/4</v>
      </c>
      <c r="E99" s="10" t="str">
        <v>Kg</v>
      </c>
      <c r="F99" s="9">
        <v>16</v>
      </c>
      <c r="G99" s="1">
        <f>0.15*4/0.15*0.248*1.03</f>
        <v>1.02176</v>
      </c>
      <c r="H99" s="9">
        <f t="shared" si="6"/>
        <v>16.34816</v>
      </c>
    </row>
    <row r="100" spans="3:8" x14ac:dyDescent="0.25">
      <c r="C100" s="1" t="s">
        <v>33</v>
      </c>
      <c r="D100" s="9" t="str" cm="1">
        <f t="array" ref="D100:F100">IFERROR(VLOOKUP(C100,[1]MA!$A$6:$D$26,{2,3,4},0),IFERROR(VLOOKUP(C100,[1]MO!$A$6:$D$26,{2,3,4},0),IFERROR(VLOOKUP(C100,[1]MQ!$A$6:$D$26,{2,3,4},0),IFERROR(VLOOKUP(C100,[1]BA!$A$6:$H$180,{2,5,8},0),{"No encontrado","X","X"}))))</f>
        <v>VARILLA CORRUGADA</v>
      </c>
      <c r="E100" s="10" t="str">
        <v>Kg</v>
      </c>
      <c r="F100" s="9">
        <v>18</v>
      </c>
      <c r="G100" s="1">
        <f>4*0.557*1.05</f>
        <v>2.3394000000000004</v>
      </c>
      <c r="H100" s="9">
        <f t="shared" si="6"/>
        <v>42.109200000000008</v>
      </c>
    </row>
    <row r="101" spans="3:8" x14ac:dyDescent="0.25">
      <c r="C101" s="1" t="s">
        <v>34</v>
      </c>
      <c r="D101" s="9" t="str" cm="1">
        <f t="array" ref="D101:F101">IFERROR(VLOOKUP(C101,[1]MA!$A$6:$D$26,{2,3,4},0),IFERROR(VLOOKUP(C101,[1]MO!$A$6:$D$26,{2,3,4},0),IFERROR(VLOOKUP(C101,[1]MQ!$A$6:$D$26,{2,3,4},0),IFERROR(VLOOKUP(C101,[1]BA!$A$6:$H$180,{2,5,8},0),{"No encontrado","X","X"}))))</f>
        <v>ALAMBRE RECOCIDO</v>
      </c>
      <c r="E101" s="10" t="str">
        <v>Kg</v>
      </c>
      <c r="F101" s="9">
        <v>22</v>
      </c>
      <c r="G101" s="1">
        <f>SUM(G99:G100)*0.03</f>
        <v>0.1008348</v>
      </c>
      <c r="H101" s="9">
        <f t="shared" si="6"/>
        <v>2.2183656000000003</v>
      </c>
    </row>
    <row r="102" spans="3:8" x14ac:dyDescent="0.25">
      <c r="D102" s="9"/>
    </row>
    <row r="103" spans="3:8" x14ac:dyDescent="0.25">
      <c r="C103" s="1" t="s">
        <v>14</v>
      </c>
      <c r="D103" s="9" t="str" cm="1">
        <f t="array" ref="D103:F103">IFERROR(VLOOKUP(C103,[1]MA!$A$6:$D$26,{2,3,4},0),IFERROR(VLOOKUP(C103,[1]MO!$A$6:$D$26,{2,3,4},0),IFERROR(VLOOKUP(C103,[1]MQ!$A$6:$D$26,{2,3,4},0),IFERROR(VLOOKUP(C103,[1]BA!$A$6:$H$180,{2,5,8},0),{"No encontrado","X","X"}))))</f>
        <v>ALBAÑIL, OFICIAL</v>
      </c>
      <c r="E103" s="10" t="str">
        <v>JOR</v>
      </c>
      <c r="F103" s="9">
        <v>816.79</v>
      </c>
      <c r="G103" s="1">
        <v>0.1</v>
      </c>
      <c r="H103" s="9">
        <f t="shared" ref="H103:H104" si="7">G103*F103</f>
        <v>81.679000000000002</v>
      </c>
    </row>
    <row r="104" spans="3:8" x14ac:dyDescent="0.25">
      <c r="C104" s="1" t="s">
        <v>15</v>
      </c>
      <c r="D104" s="9" t="str" cm="1">
        <f t="array" ref="D104:F104">IFERROR(VLOOKUP(C104,[1]MA!$A$6:$D$26,{2,3,4},0),IFERROR(VLOOKUP(C104,[1]MO!$A$6:$D$26,{2,3,4},0),IFERROR(VLOOKUP(C104,[1]MQ!$A$6:$D$26,{2,3,4},0),IFERROR(VLOOKUP(C104,[1]BA!$A$6:$H$180,{2,5,8},0),{"No encontrado","X","X"}))))</f>
        <v xml:space="preserve">AYUDANTE GENERAL </v>
      </c>
      <c r="E104" s="10" t="str">
        <v>JOR</v>
      </c>
      <c r="F104" s="9">
        <v>620.70000000000005</v>
      </c>
      <c r="G104" s="1">
        <v>0.1</v>
      </c>
      <c r="H104" s="9">
        <f t="shared" si="7"/>
        <v>62.070000000000007</v>
      </c>
    </row>
    <row r="106" spans="3:8" x14ac:dyDescent="0.25">
      <c r="C106" s="11" t="str">
        <f>[1]k!$A$10</f>
        <v>HE001</v>
      </c>
      <c r="D106" s="12" t="str">
        <f>[1]k!$B$10</f>
        <v>HERRAMIENTA MENOR</v>
      </c>
      <c r="E106" s="13" t="s">
        <v>16</v>
      </c>
      <c r="F106" s="14">
        <f>SUM(H103:H104)</f>
        <v>143.74900000000002</v>
      </c>
      <c r="G106" s="12">
        <f>[1]k!$D$10</f>
        <v>0.03</v>
      </c>
      <c r="H106" s="12">
        <f>G106*F106</f>
        <v>4.3124700000000002</v>
      </c>
    </row>
    <row r="107" spans="3:8" x14ac:dyDescent="0.25">
      <c r="C107" s="11" t="str">
        <f>[1]k!$A$11</f>
        <v>HE002</v>
      </c>
      <c r="D107" s="12" t="str">
        <f>[1]k!$B$11</f>
        <v>MANDO INTERMEDIO</v>
      </c>
      <c r="E107" s="13" t="s">
        <v>16</v>
      </c>
      <c r="F107" s="12">
        <f>F106</f>
        <v>143.74900000000002</v>
      </c>
      <c r="G107" s="12">
        <f>[1]k!$D$11</f>
        <v>0.1</v>
      </c>
      <c r="H107" s="12">
        <f>G107*F107</f>
        <v>14.374900000000004</v>
      </c>
    </row>
    <row r="108" spans="3:8" x14ac:dyDescent="0.25">
      <c r="C108" s="11" t="str">
        <f>[1]k!$A$12</f>
        <v>HE003</v>
      </c>
      <c r="D108" s="12" t="str">
        <f>[1]k!$B$12</f>
        <v>EQUIPO DE SEGURIDAD</v>
      </c>
      <c r="E108" s="13" t="s">
        <v>16</v>
      </c>
      <c r="F108" s="12">
        <f t="shared" ref="F108:F110" si="8">F107</f>
        <v>143.74900000000002</v>
      </c>
      <c r="G108" s="12">
        <f>[1]k!$D$12</f>
        <v>0.01</v>
      </c>
      <c r="H108" s="12">
        <f>G108*F108</f>
        <v>1.4374900000000002</v>
      </c>
    </row>
    <row r="109" spans="3:8" x14ac:dyDescent="0.25">
      <c r="C109" s="11" t="str">
        <f>[1]k!$A$13</f>
        <v>HE004</v>
      </c>
      <c r="D109" s="12" t="str">
        <f>[1]k!$B$13</f>
        <v>PRESTACIONES S.S.</v>
      </c>
      <c r="E109" s="13" t="s">
        <v>16</v>
      </c>
      <c r="F109" s="12">
        <f t="shared" si="8"/>
        <v>143.74900000000002</v>
      </c>
      <c r="G109" s="12">
        <f>[1]k!$D$13</f>
        <v>0</v>
      </c>
      <c r="H109" s="12">
        <f>G109*F109</f>
        <v>0</v>
      </c>
    </row>
    <row r="110" spans="3:8" x14ac:dyDescent="0.25">
      <c r="C110" s="11" t="str">
        <f>[1]k!$A$14</f>
        <v>HE005</v>
      </c>
      <c r="D110" s="12" t="str">
        <f>[1]k!$B$14</f>
        <v>IMPUESTO SOBRE NOMINA</v>
      </c>
      <c r="E110" s="13" t="s">
        <v>16</v>
      </c>
      <c r="F110" s="12">
        <f t="shared" si="8"/>
        <v>143.74900000000002</v>
      </c>
      <c r="G110" s="12">
        <f>[1]k!$D$14</f>
        <v>0</v>
      </c>
      <c r="H110" s="12">
        <f>G110*F110</f>
        <v>0</v>
      </c>
    </row>
    <row r="112" spans="3:8" x14ac:dyDescent="0.25">
      <c r="C112" s="15" t="str">
        <f>[1]k!$A$2</f>
        <v>CD</v>
      </c>
      <c r="D112" s="15" t="str">
        <f>[1]k!$B$2</f>
        <v>COSTO DIRECTO</v>
      </c>
      <c r="E112" s="16"/>
      <c r="F112" s="17"/>
      <c r="G112" s="17"/>
      <c r="H112" s="17"/>
    </row>
    <row r="113" spans="1:8" x14ac:dyDescent="0.25">
      <c r="C113" s="15" t="str">
        <f>[1]k!$A$3</f>
        <v>IO</v>
      </c>
      <c r="D113" s="15" t="str">
        <f>[1]k!$B$3</f>
        <v>INDIRECTOS OFICINA</v>
      </c>
      <c r="E113" s="16"/>
      <c r="F113" s="18">
        <f>SUM(H97:H110)</f>
        <v>407.5538343500001</v>
      </c>
      <c r="G113" s="19">
        <f>[1]k!$D$3</f>
        <v>0.14205000000000001</v>
      </c>
      <c r="H113" s="15">
        <f>G113*F113</f>
        <v>57.89302216941752</v>
      </c>
    </row>
    <row r="114" spans="1:8" x14ac:dyDescent="0.25">
      <c r="C114" s="15" t="str">
        <f>[1]k!$A$4</f>
        <v>IC</v>
      </c>
      <c r="D114" s="15" t="str">
        <f>[1]k!$B$4</f>
        <v>INDIRECTOS DE CAMPO</v>
      </c>
      <c r="E114" s="16"/>
      <c r="F114" s="15">
        <f>F113</f>
        <v>407.5538343500001</v>
      </c>
      <c r="G114" s="19">
        <f>[1]k!$D$4</f>
        <v>0.18790000000000001</v>
      </c>
      <c r="H114" s="15">
        <f>G114*F114</f>
        <v>76.579365474365019</v>
      </c>
    </row>
    <row r="115" spans="1:8" x14ac:dyDescent="0.25">
      <c r="C115" s="15" t="str">
        <f>[1]k!$A$5</f>
        <v>FI</v>
      </c>
      <c r="D115" s="15" t="str">
        <f>[1]k!$B$5</f>
        <v>FINANCIAMIENTO</v>
      </c>
      <c r="E115" s="16"/>
      <c r="F115" s="15">
        <f>F114+H113+H114</f>
        <v>542.02622199378266</v>
      </c>
      <c r="G115" s="19">
        <f>[1]k!$D$5</f>
        <v>5.5999999999999999E-3</v>
      </c>
      <c r="H115" s="15">
        <f>G115*F115</f>
        <v>3.0353468431651827</v>
      </c>
    </row>
    <row r="116" spans="1:8" x14ac:dyDescent="0.25">
      <c r="C116" s="15" t="str">
        <f>[1]k!$A$6</f>
        <v>UT</v>
      </c>
      <c r="D116" s="15" t="str">
        <f>[1]k!$B$6</f>
        <v>UTILIDAD</v>
      </c>
      <c r="E116" s="16"/>
      <c r="F116" s="15">
        <f>F115+H115</f>
        <v>545.0615688369478</v>
      </c>
      <c r="G116" s="19">
        <f>[1]k!$D$6</f>
        <v>0.1</v>
      </c>
      <c r="H116" s="15">
        <f>G116*F116</f>
        <v>54.506156883694786</v>
      </c>
    </row>
    <row r="117" spans="1:8" x14ac:dyDescent="0.25">
      <c r="C117" s="15" t="str">
        <f>[1]k!$A$7</f>
        <v>CA</v>
      </c>
      <c r="D117" s="15" t="str">
        <f>[1]k!$B$7</f>
        <v>CARGOS ADICIONALES</v>
      </c>
      <c r="E117" s="16"/>
      <c r="F117" s="15">
        <f>(F116+H116)/(1-G117)</f>
        <v>599.56772572064256</v>
      </c>
      <c r="G117" s="19">
        <f>[1]k!$D$7</f>
        <v>0</v>
      </c>
      <c r="H117" s="15">
        <f>G117*F117</f>
        <v>0</v>
      </c>
    </row>
    <row r="118" spans="1:8" s="23" customFormat="1" x14ac:dyDescent="0.25">
      <c r="C118" s="20" t="str">
        <f>[1]k!$A$8</f>
        <v>PU</v>
      </c>
      <c r="D118" s="20" t="str">
        <f>[1]k!$B$8</f>
        <v>PRECIO UNITARIO</v>
      </c>
      <c r="E118" s="21"/>
      <c r="F118" s="20"/>
      <c r="G118" s="22"/>
      <c r="H118" s="20">
        <f>SUM(H113:H117)+F113</f>
        <v>599.56772572064256</v>
      </c>
    </row>
    <row r="121" spans="1:8" s="6" customFormat="1" ht="33.6" customHeight="1" x14ac:dyDescent="0.25">
      <c r="A121" s="6" t="s">
        <v>35</v>
      </c>
      <c r="B121" s="29" t="s">
        <v>36</v>
      </c>
      <c r="C121" s="29"/>
      <c r="D121" s="29"/>
      <c r="E121" s="24" t="s">
        <v>29</v>
      </c>
      <c r="H121" s="6">
        <f>H140</f>
        <v>14.47551185932012</v>
      </c>
    </row>
    <row r="123" spans="1:8" x14ac:dyDescent="0.25">
      <c r="C123" s="1" t="s">
        <v>37</v>
      </c>
      <c r="D123" s="9" t="str" cm="1">
        <f t="array" ref="D123:F123">IFERROR(VLOOKUP(C123,[1]MA!$A$6:$D$26,{2,3,4},0),IFERROR(VLOOKUP(C123,[1]MO!$A$6:$D$26,{2,3,4},0),IFERROR(VLOOKUP(C123,[1]MQ!$A$6:$D$26,{2,3,4},0),IFERROR(VLOOKUP(C123,[1]BA!$A$6:$H$180,{2,5,8},0),{"No encontrado","X","X"}))))</f>
        <v>VAPOTITE</v>
      </c>
      <c r="E123" s="10" t="str">
        <v>Lt</v>
      </c>
      <c r="F123" s="9">
        <v>127.59</v>
      </c>
      <c r="G123" s="1">
        <f>0.2*0.15*1.05</f>
        <v>3.15E-2</v>
      </c>
      <c r="H123" s="9">
        <f t="shared" ref="H123:H124" si="9">G123*F123</f>
        <v>4.0190850000000005</v>
      </c>
    </row>
    <row r="124" spans="1:8" x14ac:dyDescent="0.25">
      <c r="C124" s="1" t="s">
        <v>38</v>
      </c>
      <c r="D124" s="9" t="str" cm="1">
        <f t="array" ref="D124:F124">IFERROR(VLOOKUP(C124,[1]MA!$A$6:$D$26,{2,3,4},0),IFERROR(VLOOKUP(C124,[1]MO!$A$6:$D$26,{2,3,4},0),IFERROR(VLOOKUP(C124,[1]MQ!$A$6:$D$26,{2,3,4},0),IFERROR(VLOOKUP(C124,[1]BA!$A$6:$H$180,{2,5,8},0),{"No encontrado","X","X"}))))</f>
        <v>ARENA DE RIO L.A.B. EN OBRA</v>
      </c>
      <c r="E124" s="10" t="str">
        <v>m3</v>
      </c>
      <c r="F124" s="9">
        <v>500</v>
      </c>
      <c r="G124" s="25">
        <f>0.003*1.05</f>
        <v>3.15E-3</v>
      </c>
      <c r="H124" s="9">
        <f t="shared" si="9"/>
        <v>1.575</v>
      </c>
    </row>
    <row r="125" spans="1:8" x14ac:dyDescent="0.25">
      <c r="D125" s="9"/>
    </row>
    <row r="126" spans="1:8" x14ac:dyDescent="0.25">
      <c r="C126" s="1" t="s">
        <v>15</v>
      </c>
      <c r="D126" s="9" t="str" cm="1">
        <f t="array" ref="D126:F126">IFERROR(VLOOKUP(C126,[1]MA!$A$6:$D$26,{2,3,4},0),IFERROR(VLOOKUP(C126,[1]MO!$A$6:$D$26,{2,3,4},0),IFERROR(VLOOKUP(C126,[1]MQ!$A$6:$D$26,{2,3,4},0),IFERROR(VLOOKUP(C126,[1]BA!$A$6:$H$180,{2,5,8},0),{"No encontrado","X","X"}))))</f>
        <v xml:space="preserve">AYUDANTE GENERAL </v>
      </c>
      <c r="E126" s="10" t="str">
        <v>JOR</v>
      </c>
      <c r="F126" s="9">
        <v>620.70000000000005</v>
      </c>
      <c r="G126" s="26">
        <v>6.0000000000000001E-3</v>
      </c>
      <c r="H126" s="9">
        <f t="shared" ref="H126" si="10">G126*F126</f>
        <v>3.7242000000000002</v>
      </c>
    </row>
    <row r="128" spans="1:8" x14ac:dyDescent="0.25">
      <c r="C128" s="11" t="str">
        <f>[1]k!$A$10</f>
        <v>HE001</v>
      </c>
      <c r="D128" s="12" t="str">
        <f>[1]k!$B$10</f>
        <v>HERRAMIENTA MENOR</v>
      </c>
      <c r="E128" s="13" t="s">
        <v>16</v>
      </c>
      <c r="F128" s="14">
        <f>SUM(H126:H126)</f>
        <v>3.7242000000000002</v>
      </c>
      <c r="G128" s="12">
        <f>[1]k!$D$10</f>
        <v>0.03</v>
      </c>
      <c r="H128" s="12">
        <f>G128*F128</f>
        <v>0.11172600000000001</v>
      </c>
    </row>
    <row r="129" spans="1:8" x14ac:dyDescent="0.25">
      <c r="C129" s="11" t="str">
        <f>[1]k!$A$11</f>
        <v>HE002</v>
      </c>
      <c r="D129" s="12" t="str">
        <f>[1]k!$B$11</f>
        <v>MANDO INTERMEDIO</v>
      </c>
      <c r="E129" s="13" t="s">
        <v>16</v>
      </c>
      <c r="F129" s="12">
        <f>F128</f>
        <v>3.7242000000000002</v>
      </c>
      <c r="G129" s="12">
        <f>[1]k!$D$11</f>
        <v>0.1</v>
      </c>
      <c r="H129" s="12">
        <f>G129*F129</f>
        <v>0.37242000000000003</v>
      </c>
    </row>
    <row r="130" spans="1:8" x14ac:dyDescent="0.25">
      <c r="C130" s="11" t="str">
        <f>[1]k!$A$12</f>
        <v>HE003</v>
      </c>
      <c r="D130" s="12" t="str">
        <f>[1]k!$B$12</f>
        <v>EQUIPO DE SEGURIDAD</v>
      </c>
      <c r="E130" s="13" t="s">
        <v>16</v>
      </c>
      <c r="F130" s="12">
        <f t="shared" ref="F130:F132" si="11">F129</f>
        <v>3.7242000000000002</v>
      </c>
      <c r="G130" s="12">
        <f>[1]k!$D$12</f>
        <v>0.01</v>
      </c>
      <c r="H130" s="12">
        <f>G130*F130</f>
        <v>3.7242000000000004E-2</v>
      </c>
    </row>
    <row r="131" spans="1:8" x14ac:dyDescent="0.25">
      <c r="C131" s="11" t="str">
        <f>[1]k!$A$13</f>
        <v>HE004</v>
      </c>
      <c r="D131" s="12" t="str">
        <f>[1]k!$B$13</f>
        <v>PRESTACIONES S.S.</v>
      </c>
      <c r="E131" s="13" t="s">
        <v>16</v>
      </c>
      <c r="F131" s="12">
        <f t="shared" si="11"/>
        <v>3.7242000000000002</v>
      </c>
      <c r="G131" s="12">
        <f>[1]k!$D$13</f>
        <v>0</v>
      </c>
      <c r="H131" s="12">
        <f>G131*F131</f>
        <v>0</v>
      </c>
    </row>
    <row r="132" spans="1:8" x14ac:dyDescent="0.25">
      <c r="C132" s="11" t="str">
        <f>[1]k!$A$14</f>
        <v>HE005</v>
      </c>
      <c r="D132" s="12" t="str">
        <f>[1]k!$B$14</f>
        <v>IMPUESTO SOBRE NOMINA</v>
      </c>
      <c r="E132" s="13" t="s">
        <v>16</v>
      </c>
      <c r="F132" s="12">
        <f t="shared" si="11"/>
        <v>3.7242000000000002</v>
      </c>
      <c r="G132" s="12">
        <f>[1]k!$D$14</f>
        <v>0</v>
      </c>
      <c r="H132" s="12">
        <f>G132*F132</f>
        <v>0</v>
      </c>
    </row>
    <row r="134" spans="1:8" x14ac:dyDescent="0.25">
      <c r="C134" s="15" t="str">
        <f>[1]k!$A$2</f>
        <v>CD</v>
      </c>
      <c r="D134" s="15" t="str">
        <f>[1]k!$B$2</f>
        <v>COSTO DIRECTO</v>
      </c>
      <c r="E134" s="16"/>
      <c r="F134" s="17"/>
      <c r="G134" s="17"/>
      <c r="H134" s="17"/>
    </row>
    <row r="135" spans="1:8" x14ac:dyDescent="0.25">
      <c r="C135" s="15" t="str">
        <f>[1]k!$A$3</f>
        <v>IO</v>
      </c>
      <c r="D135" s="15" t="str">
        <f>[1]k!$B$3</f>
        <v>INDIRECTOS OFICINA</v>
      </c>
      <c r="E135" s="16"/>
      <c r="F135" s="18">
        <f>SUM(H123:H132)</f>
        <v>9.839673000000003</v>
      </c>
      <c r="G135" s="19">
        <f>[1]k!$D$3</f>
        <v>0.14205000000000001</v>
      </c>
      <c r="H135" s="15">
        <f>G135*F135</f>
        <v>1.3977255496500005</v>
      </c>
    </row>
    <row r="136" spans="1:8" x14ac:dyDescent="0.25">
      <c r="C136" s="15" t="str">
        <f>[1]k!$A$4</f>
        <v>IC</v>
      </c>
      <c r="D136" s="15" t="str">
        <f>[1]k!$B$4</f>
        <v>INDIRECTOS DE CAMPO</v>
      </c>
      <c r="E136" s="16"/>
      <c r="F136" s="15">
        <f>F135</f>
        <v>9.839673000000003</v>
      </c>
      <c r="G136" s="19">
        <f>[1]k!$D$4</f>
        <v>0.18790000000000001</v>
      </c>
      <c r="H136" s="15">
        <f>G136*F136</f>
        <v>1.8488745567000007</v>
      </c>
    </row>
    <row r="137" spans="1:8" x14ac:dyDescent="0.25">
      <c r="C137" s="15" t="str">
        <f>[1]k!$A$5</f>
        <v>FI</v>
      </c>
      <c r="D137" s="15" t="str">
        <f>[1]k!$B$5</f>
        <v>FINANCIAMIENTO</v>
      </c>
      <c r="E137" s="16"/>
      <c r="F137" s="15">
        <f>F136+H135+H136</f>
        <v>13.086273106350003</v>
      </c>
      <c r="G137" s="19">
        <f>[1]k!$D$5</f>
        <v>5.5999999999999999E-3</v>
      </c>
      <c r="H137" s="15">
        <f>G137*F137</f>
        <v>7.3283129395560018E-2</v>
      </c>
    </row>
    <row r="138" spans="1:8" x14ac:dyDescent="0.25">
      <c r="C138" s="15" t="str">
        <f>[1]k!$A$6</f>
        <v>UT</v>
      </c>
      <c r="D138" s="15" t="str">
        <f>[1]k!$B$6</f>
        <v>UTILIDAD</v>
      </c>
      <c r="E138" s="16"/>
      <c r="F138" s="15">
        <f>F137+H137</f>
        <v>13.159556235745562</v>
      </c>
      <c r="G138" s="19">
        <f>[1]k!$D$6</f>
        <v>0.1</v>
      </c>
      <c r="H138" s="15">
        <f>G138*F138</f>
        <v>1.3159556235745562</v>
      </c>
    </row>
    <row r="139" spans="1:8" x14ac:dyDescent="0.25">
      <c r="C139" s="15" t="str">
        <f>[1]k!$A$7</f>
        <v>CA</v>
      </c>
      <c r="D139" s="15" t="str">
        <f>[1]k!$B$7</f>
        <v>CARGOS ADICIONALES</v>
      </c>
      <c r="E139" s="16"/>
      <c r="F139" s="15">
        <f>(F138+H138)/(1-G139)</f>
        <v>14.475511859320118</v>
      </c>
      <c r="G139" s="19">
        <f>[1]k!$D$7</f>
        <v>0</v>
      </c>
      <c r="H139" s="15">
        <f>G139*F139</f>
        <v>0</v>
      </c>
    </row>
    <row r="140" spans="1:8" s="23" customFormat="1" x14ac:dyDescent="0.25">
      <c r="C140" s="20" t="str">
        <f>[1]k!$A$8</f>
        <v>PU</v>
      </c>
      <c r="D140" s="20" t="str">
        <f>[1]k!$B$8</f>
        <v>PRECIO UNITARIO</v>
      </c>
      <c r="E140" s="21"/>
      <c r="F140" s="20"/>
      <c r="G140" s="22"/>
      <c r="H140" s="20">
        <f>SUM(H135:H139)+F135</f>
        <v>14.47551185932012</v>
      </c>
    </row>
    <row r="143" spans="1:8" ht="33" customHeight="1" x14ac:dyDescent="0.25">
      <c r="A143" s="6" t="s">
        <v>39</v>
      </c>
      <c r="B143" s="29" t="s">
        <v>40</v>
      </c>
      <c r="C143" s="29"/>
      <c r="D143" s="29"/>
      <c r="E143" s="24" t="s">
        <v>41</v>
      </c>
      <c r="F143" s="6"/>
      <c r="G143" s="6"/>
      <c r="H143" s="6">
        <f>H163</f>
        <v>583.25797999661131</v>
      </c>
    </row>
    <row r="145" spans="3:9" x14ac:dyDescent="0.25">
      <c r="C145" s="1" t="s">
        <v>42</v>
      </c>
      <c r="D145" s="9" t="str" cm="1">
        <f t="array" ref="D145:F145">IFERROR(VLOOKUP(C145,[1]MA!$A$6:$D$26,{2,3,4},0),IFERROR(VLOOKUP(C145,[1]MO!$A$6:$D$26,{2,3,4},0),IFERROR(VLOOKUP(C145,[1]MQ!$A$6:$D$26,{2,3,4},0),IFERROR(VLOOKUP(C145,[1]BA!$A$6:$H$180,{2,5,8},0),{"No encontrado","X","X"}))))</f>
        <v>TABIQUE ROJO RECOCIDO MEDIDAS 7*14*28</v>
      </c>
      <c r="E145" s="10" t="str">
        <v>Millar</v>
      </c>
      <c r="F145" s="9">
        <v>3000</v>
      </c>
      <c r="G145" s="25">
        <v>4.4400000000000002E-2</v>
      </c>
      <c r="H145" s="9">
        <f t="shared" ref="H145:H146" si="12">G145*F145</f>
        <v>133.20000000000002</v>
      </c>
    </row>
    <row r="146" spans="3:9" x14ac:dyDescent="0.25">
      <c r="C146" s="1" t="s">
        <v>26</v>
      </c>
      <c r="D146" s="9" t="str" cm="1">
        <f t="array" ref="D146:F146">IFERROR(VLOOKUP(C146,[1]MA!$A$6:$D$26,{2,3,4},0),IFERROR(VLOOKUP(C146,[1]MO!$A$6:$D$26,{2,3,4},0),IFERROR(VLOOKUP(C146,[1]MQ!$A$6:$D$26,{2,3,4},0),IFERROR(VLOOKUP(C146,[1]BA!$A$6:$H$180,{2,5,8},0),{"No encontrado","X","X"}))))</f>
        <v>MORTERO CEMENTO-ARENA 1:5</v>
      </c>
      <c r="E146" s="10" t="str">
        <v>m3</v>
      </c>
      <c r="F146" s="9">
        <v>2700.91</v>
      </c>
      <c r="G146" s="25">
        <v>3.6799999999999999E-2</v>
      </c>
      <c r="H146" s="9">
        <f t="shared" si="12"/>
        <v>99.393487999999991</v>
      </c>
      <c r="I146" s="25">
        <v>3.6799999999999999E-2</v>
      </c>
    </row>
    <row r="147" spans="3:9" x14ac:dyDescent="0.25">
      <c r="D147" s="9"/>
    </row>
    <row r="148" spans="3:9" x14ac:dyDescent="0.25">
      <c r="C148" s="1" t="s">
        <v>14</v>
      </c>
      <c r="D148" s="9" t="str" cm="1">
        <f t="array" ref="D148:F148">IFERROR(VLOOKUP(C148,[1]MA!$A$6:$D$26,{2,3,4},0),IFERROR(VLOOKUP(C148,[1]MO!$A$6:$D$26,{2,3,4},0),IFERROR(VLOOKUP(C148,[1]MQ!$A$6:$D$26,{2,3,4},0),IFERROR(VLOOKUP(C148,[1]BA!$A$6:$H$180,{2,5,8},0),{"No encontrado","X","X"}))))</f>
        <v>ALBAÑIL, OFICIAL</v>
      </c>
      <c r="E148" s="10" t="str">
        <v>JOR</v>
      </c>
      <c r="F148" s="9">
        <v>816.79</v>
      </c>
      <c r="G148" s="26">
        <v>0.1</v>
      </c>
      <c r="H148" s="9">
        <f t="shared" ref="H148:H149" si="13">G148*F148</f>
        <v>81.679000000000002</v>
      </c>
    </row>
    <row r="149" spans="3:9" x14ac:dyDescent="0.25">
      <c r="C149" s="1" t="s">
        <v>15</v>
      </c>
      <c r="D149" s="9" t="str" cm="1">
        <f t="array" ref="D149:F149">IFERROR(VLOOKUP(C149,[1]MA!$A$6:$D$26,{2,3,4},0),IFERROR(VLOOKUP(C149,[1]MO!$A$6:$D$26,{2,3,4},0),IFERROR(VLOOKUP(C149,[1]MQ!$A$6:$D$26,{2,3,4},0),IFERROR(VLOOKUP(C149,[1]BA!$A$6:$H$180,{2,5,8},0),{"No encontrado","X","X"}))))</f>
        <v xml:space="preserve">AYUDANTE GENERAL </v>
      </c>
      <c r="E149" s="10" t="str">
        <v>JOR</v>
      </c>
      <c r="F149" s="9">
        <v>620.70000000000005</v>
      </c>
      <c r="G149" s="26">
        <v>0.1</v>
      </c>
      <c r="H149" s="9">
        <f t="shared" si="13"/>
        <v>62.070000000000007</v>
      </c>
    </row>
    <row r="151" spans="3:9" x14ac:dyDescent="0.25">
      <c r="C151" s="11" t="str">
        <f>[1]k!$A$10</f>
        <v>HE001</v>
      </c>
      <c r="D151" s="12" t="str">
        <f>[1]k!$B$10</f>
        <v>HERRAMIENTA MENOR</v>
      </c>
      <c r="E151" s="13" t="s">
        <v>16</v>
      </c>
      <c r="F151" s="14">
        <f>SUM(H148:H149)</f>
        <v>143.74900000000002</v>
      </c>
      <c r="G151" s="12">
        <f>[1]k!$D$10</f>
        <v>0.03</v>
      </c>
      <c r="H151" s="12">
        <f>G151*F151</f>
        <v>4.3124700000000002</v>
      </c>
    </row>
    <row r="152" spans="3:9" x14ac:dyDescent="0.25">
      <c r="C152" s="11" t="str">
        <f>[1]k!$A$11</f>
        <v>HE002</v>
      </c>
      <c r="D152" s="12" t="str">
        <f>[1]k!$B$11</f>
        <v>MANDO INTERMEDIO</v>
      </c>
      <c r="E152" s="13" t="s">
        <v>16</v>
      </c>
      <c r="F152" s="12">
        <f>F151</f>
        <v>143.74900000000002</v>
      </c>
      <c r="G152" s="12">
        <f>[1]k!$D$11</f>
        <v>0.1</v>
      </c>
      <c r="H152" s="12">
        <f>G152*F152</f>
        <v>14.374900000000004</v>
      </c>
    </row>
    <row r="153" spans="3:9" x14ac:dyDescent="0.25">
      <c r="C153" s="11" t="str">
        <f>[1]k!$A$12</f>
        <v>HE003</v>
      </c>
      <c r="D153" s="12" t="str">
        <f>[1]k!$B$12</f>
        <v>EQUIPO DE SEGURIDAD</v>
      </c>
      <c r="E153" s="13" t="s">
        <v>16</v>
      </c>
      <c r="F153" s="12">
        <f t="shared" ref="F153:F155" si="14">F152</f>
        <v>143.74900000000002</v>
      </c>
      <c r="G153" s="12">
        <f>[1]k!$D$12</f>
        <v>0.01</v>
      </c>
      <c r="H153" s="12">
        <f>G153*F153</f>
        <v>1.4374900000000002</v>
      </c>
    </row>
    <row r="154" spans="3:9" x14ac:dyDescent="0.25">
      <c r="C154" s="11" t="str">
        <f>[1]k!$A$13</f>
        <v>HE004</v>
      </c>
      <c r="D154" s="12" t="str">
        <f>[1]k!$B$13</f>
        <v>PRESTACIONES S.S.</v>
      </c>
      <c r="E154" s="13" t="s">
        <v>16</v>
      </c>
      <c r="F154" s="12">
        <f t="shared" si="14"/>
        <v>143.74900000000002</v>
      </c>
      <c r="G154" s="12">
        <f>[1]k!$D$13</f>
        <v>0</v>
      </c>
      <c r="H154" s="12">
        <f>G154*F154</f>
        <v>0</v>
      </c>
    </row>
    <row r="155" spans="3:9" x14ac:dyDescent="0.25">
      <c r="C155" s="11" t="str">
        <f>[1]k!$A$14</f>
        <v>HE005</v>
      </c>
      <c r="D155" s="12" t="str">
        <f>[1]k!$B$14</f>
        <v>IMPUESTO SOBRE NOMINA</v>
      </c>
      <c r="E155" s="13" t="s">
        <v>16</v>
      </c>
      <c r="F155" s="12">
        <f t="shared" si="14"/>
        <v>143.74900000000002</v>
      </c>
      <c r="G155" s="12">
        <f>[1]k!$D$14</f>
        <v>0</v>
      </c>
      <c r="H155" s="12">
        <f>G155*F155</f>
        <v>0</v>
      </c>
    </row>
    <row r="157" spans="3:9" x14ac:dyDescent="0.25">
      <c r="C157" s="15" t="str">
        <f>[1]k!$A$2</f>
        <v>CD</v>
      </c>
      <c r="D157" s="15" t="str">
        <f>[1]k!$B$2</f>
        <v>COSTO DIRECTO</v>
      </c>
      <c r="E157" s="16"/>
      <c r="F157" s="17"/>
      <c r="G157" s="17"/>
      <c r="H157" s="17"/>
    </row>
    <row r="158" spans="3:9" x14ac:dyDescent="0.25">
      <c r="C158" s="15" t="str">
        <f>[1]k!$A$3</f>
        <v>IO</v>
      </c>
      <c r="D158" s="15" t="str">
        <f>[1]k!$B$3</f>
        <v>INDIRECTOS OFICINA</v>
      </c>
      <c r="E158" s="16"/>
      <c r="F158" s="18">
        <f>SUM(H145:H155)</f>
        <v>396.46734800000007</v>
      </c>
      <c r="G158" s="19">
        <f>[1]k!$D$3</f>
        <v>0.14205000000000001</v>
      </c>
      <c r="H158" s="15">
        <f>G158*F158</f>
        <v>56.318186783400016</v>
      </c>
    </row>
    <row r="159" spans="3:9" x14ac:dyDescent="0.25">
      <c r="C159" s="15" t="str">
        <f>[1]k!$A$4</f>
        <v>IC</v>
      </c>
      <c r="D159" s="15" t="str">
        <f>[1]k!$B$4</f>
        <v>INDIRECTOS DE CAMPO</v>
      </c>
      <c r="E159" s="16"/>
      <c r="F159" s="15">
        <f>F158</f>
        <v>396.46734800000007</v>
      </c>
      <c r="G159" s="19">
        <f>[1]k!$D$4</f>
        <v>0.18790000000000001</v>
      </c>
      <c r="H159" s="15">
        <f>G159*F159</f>
        <v>74.496214689200016</v>
      </c>
    </row>
    <row r="160" spans="3:9" x14ac:dyDescent="0.25">
      <c r="C160" s="15" t="str">
        <f>[1]k!$A$5</f>
        <v>FI</v>
      </c>
      <c r="D160" s="15" t="str">
        <f>[1]k!$B$5</f>
        <v>FINANCIAMIENTO</v>
      </c>
      <c r="E160" s="16"/>
      <c r="F160" s="15">
        <f>F159+H158+H159</f>
        <v>527.28174947260004</v>
      </c>
      <c r="G160" s="19">
        <f>[1]k!$D$5</f>
        <v>5.5999999999999999E-3</v>
      </c>
      <c r="H160" s="15">
        <f>G160*F160</f>
        <v>2.9527777970465601</v>
      </c>
    </row>
    <row r="161" spans="1:11" x14ac:dyDescent="0.25">
      <c r="C161" s="15" t="str">
        <f>[1]k!$A$6</f>
        <v>UT</v>
      </c>
      <c r="D161" s="15" t="str">
        <f>[1]k!$B$6</f>
        <v>UTILIDAD</v>
      </c>
      <c r="E161" s="16"/>
      <c r="F161" s="15">
        <f>F160+H160</f>
        <v>530.23452726964661</v>
      </c>
      <c r="G161" s="19">
        <f>[1]k!$D$6</f>
        <v>0.1</v>
      </c>
      <c r="H161" s="15">
        <f>G161*F161</f>
        <v>53.023452726964663</v>
      </c>
    </row>
    <row r="162" spans="1:11" x14ac:dyDescent="0.25">
      <c r="C162" s="15" t="str">
        <f>[1]k!$A$7</f>
        <v>CA</v>
      </c>
      <c r="D162" s="15" t="str">
        <f>[1]k!$B$7</f>
        <v>CARGOS ADICIONALES</v>
      </c>
      <c r="E162" s="16"/>
      <c r="F162" s="15">
        <f>(F161+H161)/(1-G162)</f>
        <v>583.25797999661131</v>
      </c>
      <c r="G162" s="19">
        <f>[1]k!$D$7</f>
        <v>0</v>
      </c>
      <c r="H162" s="15">
        <f>G162*F162</f>
        <v>0</v>
      </c>
    </row>
    <row r="163" spans="1:11" x14ac:dyDescent="0.25">
      <c r="A163" s="23"/>
      <c r="B163" s="23"/>
      <c r="C163" s="20" t="str">
        <f>[1]k!$A$8</f>
        <v>PU</v>
      </c>
      <c r="D163" s="20" t="str">
        <f>[1]k!$B$8</f>
        <v>PRECIO UNITARIO</v>
      </c>
      <c r="E163" s="21"/>
      <c r="F163" s="20"/>
      <c r="G163" s="22"/>
      <c r="H163" s="20">
        <f>SUM(H158:H162)+F158</f>
        <v>583.25797999661131</v>
      </c>
    </row>
    <row r="165" spans="1:11" ht="71.25" customHeight="1" x14ac:dyDescent="0.25">
      <c r="A165" s="6" t="s">
        <v>43</v>
      </c>
      <c r="B165" s="27" t="s">
        <v>44</v>
      </c>
      <c r="C165" s="27"/>
      <c r="D165" s="27"/>
      <c r="E165" s="24" t="s">
        <v>45</v>
      </c>
      <c r="F165" s="6"/>
      <c r="G165" s="6"/>
      <c r="H165" s="6">
        <f>H190</f>
        <v>880.75756210462009</v>
      </c>
    </row>
    <row r="167" spans="1:11" x14ac:dyDescent="0.25">
      <c r="C167" s="1" t="s">
        <v>34</v>
      </c>
      <c r="D167" s="9" t="str" cm="1">
        <f t="array" ref="D167:F167">IFERROR(VLOOKUP(C167,[1]MA!$A$6:$D$26,{2,3,4},0),IFERROR(VLOOKUP(C167,[1]MO!$A$6:$D$26,{2,3,4},0),IFERROR(VLOOKUP(C167,[1]MQ!$A$6:$D$26,{2,3,4},0),IFERROR(VLOOKUP(C167,[1]BA!$A$6:$H$180,{2,5,8},0),{"No encontrado","X","X"}))))</f>
        <v>ALAMBRE RECOCIDO</v>
      </c>
      <c r="E167" s="10" t="str">
        <v>Kg</v>
      </c>
      <c r="F167" s="9">
        <v>22</v>
      </c>
      <c r="G167" s="25">
        <f>+G168*0.03</f>
        <v>8.0208000000000002E-2</v>
      </c>
      <c r="H167" s="9">
        <f t="shared" ref="H167:H171" si="15">G167*F167</f>
        <v>1.7645759999999999</v>
      </c>
    </row>
    <row r="168" spans="1:11" x14ac:dyDescent="0.25">
      <c r="C168" s="1" t="s">
        <v>33</v>
      </c>
      <c r="D168" s="9" t="str" cm="1">
        <f t="array" ref="D168:F168">IFERROR(VLOOKUP(C168,[1]MA!$A$6:$D$26,{2,3,4},0),IFERROR(VLOOKUP(C168,[1]MO!$A$6:$D$26,{2,3,4},0),IFERROR(VLOOKUP(C168,[1]MQ!$A$6:$D$26,{2,3,4},0),IFERROR(VLOOKUP(C168,[1]BA!$A$6:$H$180,{2,5,8},0),{"No encontrado","X","X"}))))</f>
        <v>VARILLA CORRUGADA</v>
      </c>
      <c r="E168" s="10" t="str">
        <v>Kg</v>
      </c>
      <c r="F168" s="9">
        <v>18</v>
      </c>
      <c r="G168" s="25">
        <f>0.6*0.557*4*2</f>
        <v>2.6736</v>
      </c>
      <c r="H168" s="9">
        <f t="shared" si="15"/>
        <v>48.1248</v>
      </c>
      <c r="K168" s="25"/>
    </row>
    <row r="169" spans="1:11" x14ac:dyDescent="0.25">
      <c r="C169" s="1" t="s">
        <v>26</v>
      </c>
      <c r="D169" s="9" t="str" cm="1">
        <f t="array" ref="D169:F169">IFERROR(VLOOKUP(C169,[1]MA!$A$6:$D$26,{2,3,4},0),IFERROR(VLOOKUP(C169,[1]MO!$A$6:$D$26,{2,3,4},0),IFERROR(VLOOKUP(C169,[1]MQ!$A$6:$D$26,{2,3,4},0),IFERROR(VLOOKUP(C169,[1]BA!$A$6:$H$180,{2,5,8},0),{"No encontrado","X","X"}))))</f>
        <v>MORTERO CEMENTO-ARENA 1:5</v>
      </c>
      <c r="E169" s="10" t="str">
        <v>m3</v>
      </c>
      <c r="F169" s="9">
        <v>2700.91</v>
      </c>
      <c r="G169" s="25">
        <f>0.6*0.6*0.05*1.03</f>
        <v>1.8539999999999997E-2</v>
      </c>
      <c r="H169" s="9">
        <f t="shared" si="15"/>
        <v>50.074871399999992</v>
      </c>
    </row>
    <row r="170" spans="1:11" x14ac:dyDescent="0.25">
      <c r="C170" s="1" t="s">
        <v>31</v>
      </c>
      <c r="D170" s="9" t="str" cm="1">
        <f t="array" ref="D170:F170">IFERROR(VLOOKUP(C170,[1]MA!$A$6:$D$26,{2,3,4},0),IFERROR(VLOOKUP(C170,[1]MO!$A$6:$D$26,{2,3,4},0),IFERROR(VLOOKUP(C170,[1]MQ!$A$6:$D$26,{2,3,4},0),IFERROR(VLOOKUP(C170,[1]BA!$A$6:$H$180,{2,5,8},0),{"No encontrado","X","X"}))))</f>
        <v>CONCRETO F'c= 250 Kg/cm2 TMA 3/4" HECHO EN OBRA</v>
      </c>
      <c r="E170" s="10" t="str">
        <v>m3</v>
      </c>
      <c r="F170" s="9">
        <v>2614.91</v>
      </c>
      <c r="G170" s="25">
        <f>0.6*0.6*0.2*1.03</f>
        <v>7.415999999999999E-2</v>
      </c>
      <c r="H170" s="9">
        <f t="shared" si="15"/>
        <v>193.92172559999997</v>
      </c>
    </row>
    <row r="171" spans="1:11" x14ac:dyDescent="0.25">
      <c r="C171" s="1" t="s">
        <v>30</v>
      </c>
      <c r="D171" s="9" t="str" cm="1">
        <f t="array" ref="D171:F171">IFERROR(VLOOKUP(C171,[1]MA!$A$6:$D$26,{2,3,4},0),IFERROR(VLOOKUP(C171,[1]MO!$A$6:$D$26,{2,3,4},0),IFERROR(VLOOKUP(C171,[1]MQ!$A$6:$D$26,{2,3,4},0),IFERROR(VLOOKUP(C171,[1]BA!$A$6:$H$180,{2,5,8},0),{"No encontrado","X","X"}))))</f>
        <v>CIMBRA COMUN</v>
      </c>
      <c r="E171" s="10" t="str">
        <v>m2</v>
      </c>
      <c r="F171" s="9">
        <v>404.09</v>
      </c>
      <c r="G171" s="25">
        <f>0.6*0.2*4</f>
        <v>0.48</v>
      </c>
      <c r="H171" s="9">
        <f t="shared" si="15"/>
        <v>193.96319999999997</v>
      </c>
    </row>
    <row r="172" spans="1:11" x14ac:dyDescent="0.25">
      <c r="D172" s="9"/>
    </row>
    <row r="173" spans="1:11" x14ac:dyDescent="0.25">
      <c r="C173" s="1" t="s">
        <v>14</v>
      </c>
      <c r="D173" s="9" t="str" cm="1">
        <f t="array" ref="D173:F173">IFERROR(VLOOKUP(C173,[1]MA!$A$6:$D$26,{2,3,4},0),IFERROR(VLOOKUP(C173,[1]MO!$A$6:$D$26,{2,3,4},0),IFERROR(VLOOKUP(C173,[1]MQ!$A$6:$D$26,{2,3,4},0),IFERROR(VLOOKUP(C173,[1]BA!$A$6:$H$180,{2,5,8},0),{"No encontrado","X","X"}))))</f>
        <v>ALBAÑIL, OFICIAL</v>
      </c>
      <c r="E173" s="10" t="str">
        <v>JOR</v>
      </c>
      <c r="F173" s="9">
        <v>816.79</v>
      </c>
      <c r="G173" s="26">
        <v>6.7000000000000004E-2</v>
      </c>
      <c r="H173" s="9">
        <f t="shared" ref="H173:H174" si="16">G173*F173</f>
        <v>54.724930000000001</v>
      </c>
    </row>
    <row r="174" spans="1:11" x14ac:dyDescent="0.25">
      <c r="C174" s="1" t="s">
        <v>15</v>
      </c>
      <c r="D174" s="9" t="str" cm="1">
        <f t="array" ref="D174:F174">IFERROR(VLOOKUP(C174,[1]MA!$A$6:$D$26,{2,3,4},0),IFERROR(VLOOKUP(C174,[1]MO!$A$6:$D$26,{2,3,4},0),IFERROR(VLOOKUP(C174,[1]MQ!$A$6:$D$26,{2,3,4},0),IFERROR(VLOOKUP(C174,[1]BA!$A$6:$H$180,{2,5,8},0),{"No encontrado","X","X"}))))</f>
        <v xml:space="preserve">AYUDANTE GENERAL </v>
      </c>
      <c r="E174" s="10" t="str">
        <v>JOR</v>
      </c>
      <c r="F174" s="9">
        <v>620.70000000000005</v>
      </c>
      <c r="G174" s="26">
        <v>6.7000000000000004E-2</v>
      </c>
      <c r="H174" s="9">
        <f t="shared" si="16"/>
        <v>41.586900000000007</v>
      </c>
    </row>
    <row r="175" spans="1:11" x14ac:dyDescent="0.25">
      <c r="D175" s="9"/>
      <c r="E175" s="10"/>
      <c r="F175" s="9"/>
      <c r="G175" s="26"/>
      <c r="H175" s="9"/>
    </row>
    <row r="176" spans="1:11" x14ac:dyDescent="0.25">
      <c r="C176" s="1" t="s">
        <v>46</v>
      </c>
      <c r="D176" s="9" t="str" cm="1">
        <f t="array" ref="D176:F176">IFERROR(VLOOKUP(C176,[1]MA!$A$6:$D$26,{2,3,4},0),IFERROR(VLOOKUP(C176,[1]MO!$A$6:$D$26,{2,3,4},0),IFERROR(VLOOKUP(C176,[1]MQ!$A$6:$D$26,{2,3,4},0),IFERROR(VLOOKUP(C176,[1]BA!$A$6:$H$180,{2,5,8},0),{"No encontrado","X","X"}))))</f>
        <v>VIBRADOR ELÉCTRICO</v>
      </c>
      <c r="E176" s="10" t="str">
        <v>Hr</v>
      </c>
      <c r="F176" s="9">
        <v>125</v>
      </c>
      <c r="G176" s="26">
        <f>0.067/8</f>
        <v>8.3750000000000005E-3</v>
      </c>
      <c r="H176" s="9">
        <f t="shared" ref="H176" si="17">G176*F176</f>
        <v>1.046875</v>
      </c>
    </row>
    <row r="177" spans="1:8" x14ac:dyDescent="0.25">
      <c r="D177" s="9"/>
      <c r="E177" s="10"/>
      <c r="F177" s="9"/>
      <c r="G177" s="26"/>
      <c r="H177" s="9"/>
    </row>
    <row r="178" spans="1:8" x14ac:dyDescent="0.25">
      <c r="C178" s="11" t="str">
        <f>[1]k!$A$10</f>
        <v>HE001</v>
      </c>
      <c r="D178" s="12" t="str">
        <f>[1]k!$B$10</f>
        <v>HERRAMIENTA MENOR</v>
      </c>
      <c r="E178" s="13" t="s">
        <v>16</v>
      </c>
      <c r="F178" s="14">
        <f>SUM(H173:H174)</f>
        <v>96.311830000000015</v>
      </c>
      <c r="G178" s="12">
        <f>[1]k!$D$10</f>
        <v>0.03</v>
      </c>
      <c r="H178" s="12">
        <f>G178*F178</f>
        <v>2.8893549000000003</v>
      </c>
    </row>
    <row r="179" spans="1:8" x14ac:dyDescent="0.25">
      <c r="C179" s="11" t="str">
        <f>[1]k!$A$11</f>
        <v>HE002</v>
      </c>
      <c r="D179" s="12" t="str">
        <f>[1]k!$B$11</f>
        <v>MANDO INTERMEDIO</v>
      </c>
      <c r="E179" s="13" t="s">
        <v>16</v>
      </c>
      <c r="F179" s="12">
        <f>F178</f>
        <v>96.311830000000015</v>
      </c>
      <c r="G179" s="12">
        <f>[1]k!$D$11</f>
        <v>0.1</v>
      </c>
      <c r="H179" s="12">
        <f>G179*F179</f>
        <v>9.6311830000000018</v>
      </c>
    </row>
    <row r="180" spans="1:8" x14ac:dyDescent="0.25">
      <c r="C180" s="11" t="str">
        <f>[1]k!$A$12</f>
        <v>HE003</v>
      </c>
      <c r="D180" s="12" t="str">
        <f>[1]k!$B$12</f>
        <v>EQUIPO DE SEGURIDAD</v>
      </c>
      <c r="E180" s="13" t="s">
        <v>16</v>
      </c>
      <c r="F180" s="12">
        <f t="shared" ref="F180:F182" si="18">F179</f>
        <v>96.311830000000015</v>
      </c>
      <c r="G180" s="12">
        <f>[1]k!$D$12</f>
        <v>0.01</v>
      </c>
      <c r="H180" s="12">
        <f>G180*F180</f>
        <v>0.9631183000000002</v>
      </c>
    </row>
    <row r="181" spans="1:8" x14ac:dyDescent="0.25">
      <c r="C181" s="11" t="str">
        <f>[1]k!$A$13</f>
        <v>HE004</v>
      </c>
      <c r="D181" s="12" t="str">
        <f>[1]k!$B$13</f>
        <v>PRESTACIONES S.S.</v>
      </c>
      <c r="E181" s="13" t="s">
        <v>16</v>
      </c>
      <c r="F181" s="12">
        <f t="shared" si="18"/>
        <v>96.311830000000015</v>
      </c>
      <c r="G181" s="12">
        <f>[1]k!$D$13</f>
        <v>0</v>
      </c>
      <c r="H181" s="12">
        <f>G181*F181</f>
        <v>0</v>
      </c>
    </row>
    <row r="182" spans="1:8" x14ac:dyDescent="0.25">
      <c r="C182" s="11" t="str">
        <f>[1]k!$A$14</f>
        <v>HE005</v>
      </c>
      <c r="D182" s="12" t="str">
        <f>[1]k!$B$14</f>
        <v>IMPUESTO SOBRE NOMINA</v>
      </c>
      <c r="E182" s="13" t="s">
        <v>16</v>
      </c>
      <c r="F182" s="12">
        <f t="shared" si="18"/>
        <v>96.311830000000015</v>
      </c>
      <c r="G182" s="12">
        <f>[1]k!$D$14</f>
        <v>0</v>
      </c>
      <c r="H182" s="12">
        <f>G182*F182</f>
        <v>0</v>
      </c>
    </row>
    <row r="184" spans="1:8" x14ac:dyDescent="0.25">
      <c r="C184" s="15" t="str">
        <f>[1]k!$A$2</f>
        <v>CD</v>
      </c>
      <c r="D184" s="15" t="str">
        <f>[1]k!$B$2</f>
        <v>COSTO DIRECTO</v>
      </c>
      <c r="E184" s="16"/>
      <c r="F184" s="17"/>
      <c r="G184" s="17"/>
      <c r="H184" s="17"/>
    </row>
    <row r="185" spans="1:8" x14ac:dyDescent="0.25">
      <c r="C185" s="15" t="str">
        <f>[1]k!$A$3</f>
        <v>IO</v>
      </c>
      <c r="D185" s="15" t="str">
        <f>[1]k!$B$3</f>
        <v>INDIRECTOS OFICINA</v>
      </c>
      <c r="E185" s="16"/>
      <c r="F185" s="18">
        <f>SUM(H167:H182)</f>
        <v>598.69153419999986</v>
      </c>
      <c r="G185" s="19">
        <f>[1]k!$D$3</f>
        <v>0.14205000000000001</v>
      </c>
      <c r="H185" s="15">
        <f>G185*F185</f>
        <v>85.044132433109993</v>
      </c>
    </row>
    <row r="186" spans="1:8" x14ac:dyDescent="0.25">
      <c r="C186" s="15" t="str">
        <f>[1]k!$A$4</f>
        <v>IC</v>
      </c>
      <c r="D186" s="15" t="str">
        <f>[1]k!$B$4</f>
        <v>INDIRECTOS DE CAMPO</v>
      </c>
      <c r="E186" s="16"/>
      <c r="F186" s="15">
        <f>F185</f>
        <v>598.69153419999986</v>
      </c>
      <c r="G186" s="19">
        <f>[1]k!$D$4</f>
        <v>0.18790000000000001</v>
      </c>
      <c r="H186" s="15">
        <f>G186*F186</f>
        <v>112.49413927617998</v>
      </c>
    </row>
    <row r="187" spans="1:8" x14ac:dyDescent="0.25">
      <c r="C187" s="15" t="str">
        <f>[1]k!$A$5</f>
        <v>FI</v>
      </c>
      <c r="D187" s="15" t="str">
        <f>[1]k!$B$5</f>
        <v>FINANCIAMIENTO</v>
      </c>
      <c r="E187" s="16"/>
      <c r="F187" s="15">
        <f>F186+H185+H186</f>
        <v>796.22980590928989</v>
      </c>
      <c r="G187" s="19">
        <f>[1]k!$D$5</f>
        <v>5.5999999999999999E-3</v>
      </c>
      <c r="H187" s="15">
        <f>G187*F187</f>
        <v>4.458886913092023</v>
      </c>
    </row>
    <row r="188" spans="1:8" x14ac:dyDescent="0.25">
      <c r="C188" s="15" t="str">
        <f>[1]k!$A$6</f>
        <v>UT</v>
      </c>
      <c r="D188" s="15" t="str">
        <f>[1]k!$B$6</f>
        <v>UTILIDAD</v>
      </c>
      <c r="E188" s="16"/>
      <c r="F188" s="15">
        <f>F187+H187</f>
        <v>800.68869282238188</v>
      </c>
      <c r="G188" s="19">
        <f>[1]k!$D$6</f>
        <v>0.1</v>
      </c>
      <c r="H188" s="15">
        <f>G188*F188</f>
        <v>80.068869282238197</v>
      </c>
    </row>
    <row r="189" spans="1:8" x14ac:dyDescent="0.25">
      <c r="C189" s="15" t="str">
        <f>[1]k!$A$7</f>
        <v>CA</v>
      </c>
      <c r="D189" s="15" t="str">
        <f>[1]k!$B$7</f>
        <v>CARGOS ADICIONALES</v>
      </c>
      <c r="E189" s="16"/>
      <c r="F189" s="15">
        <f>(F188+H188)/(1-G189)</f>
        <v>880.75756210462009</v>
      </c>
      <c r="G189" s="19">
        <f>[1]k!$D$7</f>
        <v>0</v>
      </c>
      <c r="H189" s="15">
        <f>G189*F189</f>
        <v>0</v>
      </c>
    </row>
    <row r="190" spans="1:8" x14ac:dyDescent="0.25">
      <c r="A190" s="23"/>
      <c r="B190" s="23"/>
      <c r="C190" s="20" t="str">
        <f>[1]k!$A$8</f>
        <v>PU</v>
      </c>
      <c r="D190" s="20" t="str">
        <f>[1]k!$B$8</f>
        <v>PRECIO UNITARIO</v>
      </c>
      <c r="E190" s="21"/>
      <c r="F190" s="20"/>
      <c r="G190" s="22"/>
      <c r="H190" s="20">
        <f>SUM(H185:H189)+F185</f>
        <v>880.75756210462009</v>
      </c>
    </row>
  </sheetData>
  <mergeCells count="6">
    <mergeCell ref="B165:D165"/>
    <mergeCell ref="B6:D6"/>
    <mergeCell ref="B73:D73"/>
    <mergeCell ref="B95:D95"/>
    <mergeCell ref="B121:D121"/>
    <mergeCell ref="B143:D143"/>
  </mergeCells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Madera</dc:creator>
  <cp:lastModifiedBy>Ing. Madera</cp:lastModifiedBy>
  <dcterms:created xsi:type="dcterms:W3CDTF">2024-10-11T20:41:25Z</dcterms:created>
  <dcterms:modified xsi:type="dcterms:W3CDTF">2024-10-12T02:25:21Z</dcterms:modified>
</cp:coreProperties>
</file>