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FORMATO TIPO INMUEBLES" sheetId="1" r:id="rId1"/>
    <sheet name="Hoja1" sheetId="21" r:id="rId2"/>
    <sheet name="TEXTOS" sheetId="20" state="hidden" r:id="rId3"/>
  </sheets>
  <definedNames>
    <definedName name="_xlnm.Print_Area" localSheetId="0">'FORMATO TIPO INMUEBLES'!$A$1:$W$230</definedName>
    <definedName name="_xlnm.Print_Titles" localSheetId="0">'FORMATO TIPO INMUEBLES'!$1:$5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1" l="1"/>
  <c r="M170" i="1"/>
  <c r="H7" i="1"/>
  <c r="F34" i="1" l="1"/>
  <c r="A147" i="1" l="1"/>
  <c r="A148" i="1"/>
  <c r="F147" i="1" l="1"/>
  <c r="F130" i="1" l="1"/>
  <c r="P147" i="1" l="1"/>
  <c r="E18" i="1" l="1"/>
  <c r="A146" i="1" l="1"/>
  <c r="U147" i="1" l="1"/>
  <c r="E138" i="1" l="1"/>
  <c r="P146" i="1" l="1"/>
  <c r="U146" i="1" l="1"/>
  <c r="U151" i="1" l="1"/>
  <c r="T156" i="1" s="1"/>
  <c r="T173" i="1" s="1"/>
  <c r="E140" i="1"/>
  <c r="U134" i="1"/>
  <c r="K138" i="1" s="1"/>
  <c r="W80" i="20"/>
  <c r="V80" i="20"/>
  <c r="X79" i="20"/>
  <c r="W79" i="20"/>
  <c r="V79" i="20"/>
  <c r="W78" i="20"/>
  <c r="Y78" i="20" s="1"/>
  <c r="X78" i="20"/>
  <c r="V78" i="20"/>
  <c r="W77" i="20"/>
  <c r="X77" i="20"/>
  <c r="Y77" i="20" s="1"/>
  <c r="V77" i="20"/>
  <c r="W76" i="20"/>
  <c r="Y76" i="20" s="1"/>
  <c r="X76" i="20"/>
  <c r="V76" i="20"/>
  <c r="Y75" i="20"/>
  <c r="V75" i="20"/>
  <c r="V73" i="20"/>
  <c r="W72" i="20"/>
  <c r="V72" i="20"/>
  <c r="X71" i="20"/>
  <c r="W71" i="20"/>
  <c r="V71" i="20"/>
  <c r="W70" i="20"/>
  <c r="X70" i="20"/>
  <c r="V70" i="20"/>
  <c r="W69" i="20"/>
  <c r="Y69" i="20" s="1"/>
  <c r="X69" i="20"/>
  <c r="V69" i="20"/>
  <c r="W68" i="20"/>
  <c r="X68" i="20"/>
  <c r="V68" i="20"/>
  <c r="Y67" i="20"/>
  <c r="V67" i="20"/>
  <c r="V65" i="20"/>
  <c r="W64" i="20"/>
  <c r="V64" i="20"/>
  <c r="X63" i="20"/>
  <c r="W63" i="20"/>
  <c r="V63" i="20"/>
  <c r="W62" i="20"/>
  <c r="X62" i="20"/>
  <c r="V62" i="20"/>
  <c r="W61" i="20"/>
  <c r="Y61" i="20" s="1"/>
  <c r="X61" i="20"/>
  <c r="V61" i="20"/>
  <c r="W60" i="20"/>
  <c r="Y60" i="20" s="1"/>
  <c r="X60" i="20"/>
  <c r="V60" i="20"/>
  <c r="Y59" i="20"/>
  <c r="V59" i="20"/>
  <c r="V57" i="20"/>
  <c r="W56" i="20"/>
  <c r="V56" i="20"/>
  <c r="X55" i="20"/>
  <c r="W55" i="20"/>
  <c r="V55" i="20"/>
  <c r="W54" i="20"/>
  <c r="X54" i="20"/>
  <c r="Y54" i="20" s="1"/>
  <c r="V54" i="20"/>
  <c r="W53" i="20"/>
  <c r="Y53" i="20" s="1"/>
  <c r="X53" i="20"/>
  <c r="V53" i="20"/>
  <c r="W52" i="20"/>
  <c r="X52" i="20"/>
  <c r="V52" i="20"/>
  <c r="Y51" i="20"/>
  <c r="V51" i="20"/>
  <c r="V49" i="20"/>
  <c r="W48" i="20"/>
  <c r="V48" i="20"/>
  <c r="Y48" i="20" s="1"/>
  <c r="X47" i="20"/>
  <c r="W47" i="20"/>
  <c r="V47" i="20"/>
  <c r="W46" i="20"/>
  <c r="X46" i="20"/>
  <c r="V46" i="20"/>
  <c r="W45" i="20"/>
  <c r="X45" i="20"/>
  <c r="Y45" i="20" s="1"/>
  <c r="V45" i="20"/>
  <c r="W44" i="20"/>
  <c r="X44" i="20"/>
  <c r="V44" i="20"/>
  <c r="Y43" i="20"/>
  <c r="V43" i="20"/>
  <c r="V41" i="20"/>
  <c r="W40" i="20"/>
  <c r="V40" i="20"/>
  <c r="X39" i="20"/>
  <c r="W39" i="20"/>
  <c r="V39" i="20"/>
  <c r="W38" i="20"/>
  <c r="Y38" i="20" s="1"/>
  <c r="X38" i="20"/>
  <c r="V38" i="20"/>
  <c r="W37" i="20"/>
  <c r="X37" i="20"/>
  <c r="V37" i="20"/>
  <c r="W36" i="20"/>
  <c r="X36" i="20"/>
  <c r="Y36" i="20" s="1"/>
  <c r="V36" i="20"/>
  <c r="Y35" i="20"/>
  <c r="V35" i="20"/>
  <c r="V33" i="20"/>
  <c r="W32" i="20"/>
  <c r="V32" i="20"/>
  <c r="X31" i="20"/>
  <c r="W31" i="20"/>
  <c r="Y31" i="20" s="1"/>
  <c r="V31" i="20"/>
  <c r="W30" i="20"/>
  <c r="X30" i="20"/>
  <c r="V30" i="20"/>
  <c r="W29" i="20"/>
  <c r="X29" i="20"/>
  <c r="V29" i="20"/>
  <c r="W28" i="20"/>
  <c r="X28" i="20"/>
  <c r="V28" i="20"/>
  <c r="Y27" i="20"/>
  <c r="V27" i="20"/>
  <c r="V26" i="20"/>
  <c r="V25" i="20"/>
  <c r="A1" i="20"/>
  <c r="W7" i="20" s="1"/>
  <c r="A2" i="20"/>
  <c r="V9" i="20" s="1"/>
  <c r="A3" i="20"/>
  <c r="V19" i="20" s="1"/>
  <c r="Y37" i="20"/>
  <c r="Y40" i="20"/>
  <c r="Y47" i="20"/>
  <c r="Y55" i="20"/>
  <c r="Y72" i="20"/>
  <c r="Y32" i="20"/>
  <c r="Y70" i="20"/>
  <c r="Y64" i="20"/>
  <c r="S14" i="1" l="1"/>
  <c r="Y68" i="20"/>
  <c r="Y39" i="20"/>
  <c r="Y62" i="20"/>
  <c r="Y63" i="20"/>
  <c r="Y56" i="20"/>
  <c r="Y79" i="20"/>
  <c r="Y28" i="20"/>
  <c r="Y46" i="20"/>
  <c r="Y52" i="20"/>
  <c r="Y29" i="20"/>
  <c r="B7" i="20"/>
  <c r="V50" i="20" s="1"/>
  <c r="B5" i="20"/>
  <c r="V34" i="20" s="1"/>
  <c r="Y71" i="20"/>
  <c r="B9" i="20" s="1"/>
  <c r="V66" i="20" s="1"/>
  <c r="Y80" i="20"/>
  <c r="X131" i="1"/>
  <c r="X133" i="1" s="1"/>
  <c r="Y30" i="20"/>
  <c r="Y44" i="20"/>
  <c r="V4" i="20"/>
  <c r="V7" i="20"/>
  <c r="X6" i="20"/>
  <c r="X4" i="20"/>
  <c r="X7" i="20"/>
  <c r="Y7" i="20" s="1"/>
  <c r="W5" i="20"/>
  <c r="V5" i="20"/>
  <c r="Y3" i="20"/>
  <c r="W8" i="20"/>
  <c r="V1" i="20"/>
  <c r="W6" i="20"/>
  <c r="V8" i="20"/>
  <c r="W14" i="20"/>
  <c r="B8" i="20"/>
  <c r="V58" i="20" s="1"/>
  <c r="W4" i="20"/>
  <c r="V3" i="20"/>
  <c r="V6" i="20"/>
  <c r="V23" i="20"/>
  <c r="V22" i="20"/>
  <c r="W22" i="20"/>
  <c r="V14" i="20"/>
  <c r="V17" i="20"/>
  <c r="W20" i="20"/>
  <c r="V24" i="20"/>
  <c r="V20" i="20"/>
  <c r="W24" i="20"/>
  <c r="W16" i="20"/>
  <c r="W12" i="20"/>
  <c r="V15" i="20"/>
  <c r="V16" i="20"/>
  <c r="X15" i="20"/>
  <c r="X5" i="20"/>
  <c r="X20" i="20"/>
  <c r="W23" i="20"/>
  <c r="V13" i="20"/>
  <c r="V12" i="20"/>
  <c r="Y11" i="20"/>
  <c r="X13" i="20"/>
  <c r="V11" i="20"/>
  <c r="W13" i="20"/>
  <c r="W15" i="20"/>
  <c r="V21" i="20"/>
  <c r="Y19" i="20"/>
  <c r="W21" i="20"/>
  <c r="X23" i="20"/>
  <c r="X14" i="20"/>
  <c r="X21" i="20"/>
  <c r="X12" i="20"/>
  <c r="X22" i="20"/>
  <c r="B6" i="20" l="1"/>
  <c r="V42" i="20" s="1"/>
  <c r="Y6" i="20"/>
  <c r="Y24" i="20"/>
  <c r="Y13" i="20"/>
  <c r="Y4" i="20"/>
  <c r="Y5" i="20"/>
  <c r="B10" i="20" s="1"/>
  <c r="V74" i="20" s="1"/>
  <c r="Y14" i="20"/>
  <c r="Y8" i="20"/>
  <c r="Y12" i="20"/>
  <c r="Y20" i="20"/>
  <c r="Y22" i="20"/>
  <c r="Y16" i="20"/>
  <c r="Y23" i="20"/>
  <c r="Y15" i="20"/>
  <c r="Y21" i="20"/>
  <c r="B1" i="20" l="1"/>
  <c r="V2" i="20" s="1"/>
  <c r="P138" i="1"/>
  <c r="U138" i="1" s="1"/>
  <c r="U140" i="1" s="1"/>
  <c r="B2" i="20"/>
  <c r="V10" i="20" s="1"/>
  <c r="B3" i="20"/>
  <c r="V18" i="20" s="1"/>
  <c r="Z117" i="1" l="1"/>
  <c r="X132" i="1" l="1"/>
  <c r="X130" i="1"/>
  <c r="C9" i="21" s="1"/>
  <c r="F7" i="21" l="1"/>
  <c r="E7" i="21"/>
  <c r="D7" i="21"/>
  <c r="D8" i="21" s="1"/>
  <c r="H7" i="21"/>
  <c r="K7" i="21"/>
  <c r="G7" i="21"/>
  <c r="J7" i="21"/>
  <c r="I7" i="21"/>
  <c r="I8" i="21" l="1"/>
  <c r="P23" i="21" s="1"/>
  <c r="F8" i="21"/>
  <c r="K18" i="21" s="1"/>
  <c r="G8" i="21"/>
  <c r="N7" i="21"/>
  <c r="K8" i="21"/>
  <c r="L7" i="21"/>
  <c r="I23" i="21"/>
  <c r="I24" i="21"/>
  <c r="I22" i="21"/>
  <c r="J8" i="21"/>
  <c r="H8" i="21"/>
  <c r="E8" i="21"/>
  <c r="P19" i="21" l="1"/>
  <c r="P20" i="21"/>
  <c r="P18" i="21"/>
  <c r="P17" i="21"/>
  <c r="P24" i="21"/>
  <c r="P21" i="21"/>
  <c r="P22" i="21"/>
  <c r="M7" i="21"/>
  <c r="L8" i="21"/>
  <c r="K21" i="21"/>
  <c r="K23" i="21"/>
  <c r="K22" i="21"/>
  <c r="K24" i="21"/>
  <c r="K17" i="21"/>
  <c r="K20" i="21"/>
  <c r="K19" i="21"/>
  <c r="L22" i="21"/>
  <c r="L23" i="21"/>
  <c r="L24" i="21"/>
  <c r="K16" i="21"/>
  <c r="O26" i="21"/>
  <c r="N24" i="21"/>
  <c r="N23" i="21"/>
  <c r="N18" i="21"/>
  <c r="L18" i="21"/>
  <c r="L17" i="21"/>
  <c r="N21" i="21"/>
  <c r="M26" i="21"/>
  <c r="N22" i="21"/>
  <c r="N20" i="21"/>
  <c r="L19" i="21"/>
  <c r="N19" i="21"/>
  <c r="L21" i="21"/>
  <c r="L16" i="21"/>
  <c r="N16" i="21"/>
  <c r="L20" i="21"/>
  <c r="N17" i="21"/>
  <c r="I18" i="21"/>
  <c r="I17" i="21"/>
  <c r="J21" i="21"/>
  <c r="J19" i="21"/>
  <c r="J20" i="21"/>
  <c r="J17" i="21"/>
  <c r="J22" i="21"/>
  <c r="I16" i="21"/>
  <c r="F28" i="21"/>
  <c r="I21" i="21"/>
  <c r="J18" i="21"/>
  <c r="H28" i="21"/>
  <c r="J23" i="21"/>
  <c r="J24" i="21"/>
  <c r="J16" i="21"/>
  <c r="I20" i="21"/>
  <c r="I19" i="21"/>
  <c r="Q20" i="21"/>
  <c r="Q19" i="21"/>
  <c r="Q17" i="21"/>
  <c r="S17" i="21"/>
  <c r="Q23" i="21"/>
  <c r="S16" i="21"/>
  <c r="Q22" i="21"/>
  <c r="S18" i="21"/>
  <c r="Q21" i="21"/>
  <c r="S20" i="21"/>
  <c r="S19" i="21"/>
  <c r="Q24" i="21"/>
  <c r="Q18" i="21"/>
  <c r="Q16" i="21"/>
  <c r="P16" i="21"/>
  <c r="R26" i="21"/>
  <c r="S23" i="21"/>
  <c r="S21" i="21"/>
  <c r="S24" i="21"/>
  <c r="S22" i="21"/>
  <c r="P26" i="21" l="1"/>
  <c r="K26" i="21"/>
  <c r="J26" i="21"/>
  <c r="Q26" i="21"/>
  <c r="L26" i="21"/>
  <c r="S26" i="21"/>
  <c r="I26" i="21"/>
  <c r="N26" i="21"/>
  <c r="J28" i="21" l="1"/>
  <c r="C11" i="21" s="1"/>
  <c r="D175" i="1" l="1"/>
  <c r="M15" i="1" s="1"/>
  <c r="A11" i="21"/>
</calcChain>
</file>

<file path=xl/sharedStrings.xml><?xml version="1.0" encoding="utf-8"?>
<sst xmlns="http://schemas.openxmlformats.org/spreadsheetml/2006/main" count="547" uniqueCount="496">
  <si>
    <t>CERTIFICACIÓN DEL AVALÚO</t>
  </si>
  <si>
    <t xml:space="preserve"> </t>
  </si>
  <si>
    <t>FACTOR</t>
  </si>
  <si>
    <t>OTRO</t>
  </si>
  <si>
    <t>SUPERFICIE</t>
  </si>
  <si>
    <t>NETO DE</t>
  </si>
  <si>
    <t>DEL TERRENO</t>
  </si>
  <si>
    <t>VALOR DE</t>
  </si>
  <si>
    <t xml:space="preserve"> UN</t>
  </si>
  <si>
    <t xml:space="preserve"> CIENTO</t>
  </si>
  <si>
    <t xml:space="preserve"> 01</t>
  </si>
  <si>
    <t xml:space="preserve"> DOS</t>
  </si>
  <si>
    <t xml:space="preserve"> DOSCIENTOS</t>
  </si>
  <si>
    <t xml:space="preserve"> 02</t>
  </si>
  <si>
    <t xml:space="preserve"> TRES</t>
  </si>
  <si>
    <t xml:space="preserve"> TRESCIENTOS</t>
  </si>
  <si>
    <t xml:space="preserve"> 03</t>
  </si>
  <si>
    <t xml:space="preserve"> CUATRO</t>
  </si>
  <si>
    <t xml:space="preserve"> CUATROCIENTOS</t>
  </si>
  <si>
    <t xml:space="preserve"> 04</t>
  </si>
  <si>
    <t xml:space="preserve"> CINCO</t>
  </si>
  <si>
    <t xml:space="preserve"> QUINIENTOS</t>
  </si>
  <si>
    <t xml:space="preserve"> 05</t>
  </si>
  <si>
    <t xml:space="preserve"> SEIS</t>
  </si>
  <si>
    <t xml:space="preserve"> SEISCIENTOS</t>
  </si>
  <si>
    <t xml:space="preserve"> 06</t>
  </si>
  <si>
    <t xml:space="preserve"> SIETE</t>
  </si>
  <si>
    <t xml:space="preserve"> SETECIENTOS</t>
  </si>
  <si>
    <t xml:space="preserve"> 07</t>
  </si>
  <si>
    <t xml:space="preserve"> OCHO</t>
  </si>
  <si>
    <t xml:space="preserve"> OCHOCIENTOS</t>
  </si>
  <si>
    <t xml:space="preserve"> 08</t>
  </si>
  <si>
    <t xml:space="preserve"> NUEVE</t>
  </si>
  <si>
    <t xml:space="preserve"> NOVECIENTOS</t>
  </si>
  <si>
    <t xml:space="preserve"> 09</t>
  </si>
  <si>
    <t xml:space="preserve"> DIEZ</t>
  </si>
  <si>
    <t xml:space="preserve"> 10</t>
  </si>
  <si>
    <t xml:space="preserve"> ONCE</t>
  </si>
  <si>
    <t xml:space="preserve"> 11</t>
  </si>
  <si>
    <t xml:space="preserve"> DOCE</t>
  </si>
  <si>
    <t xml:space="preserve"> 12</t>
  </si>
  <si>
    <t xml:space="preserve"> TRECE</t>
  </si>
  <si>
    <t xml:space="preserve"> CATORCE</t>
  </si>
  <si>
    <t xml:space="preserve"> 13</t>
  </si>
  <si>
    <t xml:space="preserve"> QUINCE</t>
  </si>
  <si>
    <t xml:space="preserve"> 14</t>
  </si>
  <si>
    <t xml:space="preserve"> DIECISEIS</t>
  </si>
  <si>
    <t xml:space="preserve"> 15</t>
  </si>
  <si>
    <t xml:space="preserve"> DIECISIETE</t>
  </si>
  <si>
    <t xml:space="preserve"> 16</t>
  </si>
  <si>
    <t xml:space="preserve"> DIECIOCHO</t>
  </si>
  <si>
    <t xml:space="preserve"> 17</t>
  </si>
  <si>
    <t xml:space="preserve"> DIECINUEVE</t>
  </si>
  <si>
    <t xml:space="preserve"> 18</t>
  </si>
  <si>
    <t xml:space="preserve"> VEINTE</t>
  </si>
  <si>
    <t xml:space="preserve"> 19</t>
  </si>
  <si>
    <t xml:space="preserve"> VEINTIUN</t>
  </si>
  <si>
    <t xml:space="preserve"> 20</t>
  </si>
  <si>
    <t xml:space="preserve"> VEINTIDOS</t>
  </si>
  <si>
    <t xml:space="preserve"> 21</t>
  </si>
  <si>
    <t xml:space="preserve"> VEINTITRES</t>
  </si>
  <si>
    <t xml:space="preserve"> 22</t>
  </si>
  <si>
    <t xml:space="preserve"> VEINTICUATRO</t>
  </si>
  <si>
    <t xml:space="preserve"> 23</t>
  </si>
  <si>
    <t xml:space="preserve"> VEINTICINCO</t>
  </si>
  <si>
    <t xml:space="preserve"> 24</t>
  </si>
  <si>
    <t xml:space="preserve"> VEINTISEIS</t>
  </si>
  <si>
    <t xml:space="preserve"> 25</t>
  </si>
  <si>
    <t xml:space="preserve"> VEINTISIETE</t>
  </si>
  <si>
    <t xml:space="preserve"> 26</t>
  </si>
  <si>
    <t xml:space="preserve"> VEINTIOCHO</t>
  </si>
  <si>
    <t xml:space="preserve"> 27</t>
  </si>
  <si>
    <t xml:space="preserve"> VEINTINUEVE</t>
  </si>
  <si>
    <t xml:space="preserve"> 28</t>
  </si>
  <si>
    <t xml:space="preserve"> TREINTA</t>
  </si>
  <si>
    <t xml:space="preserve"> 29</t>
  </si>
  <si>
    <t xml:space="preserve"> TREINTA Y UN</t>
  </si>
  <si>
    <t xml:space="preserve"> 30</t>
  </si>
  <si>
    <t xml:space="preserve"> TREINTA Y DOS</t>
  </si>
  <si>
    <t xml:space="preserve"> 31</t>
  </si>
  <si>
    <t xml:space="preserve"> TREINTA Y TRES</t>
  </si>
  <si>
    <t xml:space="preserve"> 32</t>
  </si>
  <si>
    <t xml:space="preserve"> TREINTA Y CUARTO</t>
  </si>
  <si>
    <t xml:space="preserve"> 33</t>
  </si>
  <si>
    <t xml:space="preserve"> TREINTA Y CINCO</t>
  </si>
  <si>
    <t xml:space="preserve"> 34</t>
  </si>
  <si>
    <t xml:space="preserve"> TREINTA Y SEIS</t>
  </si>
  <si>
    <t xml:space="preserve"> 35</t>
  </si>
  <si>
    <t xml:space="preserve"> TREINTA Y SIETE</t>
  </si>
  <si>
    <t xml:space="preserve"> 36</t>
  </si>
  <si>
    <t xml:space="preserve"> TREINTA Y OCHO</t>
  </si>
  <si>
    <t xml:space="preserve"> 37</t>
  </si>
  <si>
    <t xml:space="preserve"> TREINTA Y NUEVE</t>
  </si>
  <si>
    <t xml:space="preserve"> 38</t>
  </si>
  <si>
    <t xml:space="preserve"> CUARENTA</t>
  </si>
  <si>
    <t xml:space="preserve"> 39</t>
  </si>
  <si>
    <t xml:space="preserve"> CUARENTA Y UN</t>
  </si>
  <si>
    <t xml:space="preserve"> 40</t>
  </si>
  <si>
    <t xml:space="preserve"> CUARENTA Y DOS</t>
  </si>
  <si>
    <t xml:space="preserve"> 41</t>
  </si>
  <si>
    <t xml:space="preserve"> CUARENTA Y TRES</t>
  </si>
  <si>
    <t xml:space="preserve"> 42</t>
  </si>
  <si>
    <t xml:space="preserve"> CUARENTA Y CUARTO</t>
  </si>
  <si>
    <t xml:space="preserve"> 43</t>
  </si>
  <si>
    <t xml:space="preserve"> CUARENTA Y CINCO</t>
  </si>
  <si>
    <t xml:space="preserve"> 44</t>
  </si>
  <si>
    <t xml:space="preserve"> CUARENTA Y SEIS</t>
  </si>
  <si>
    <t xml:space="preserve"> 45</t>
  </si>
  <si>
    <t xml:space="preserve"> CUARENTA Y SIETE</t>
  </si>
  <si>
    <t xml:space="preserve"> 46</t>
  </si>
  <si>
    <t xml:space="preserve"> CUARENTA Y OCHO</t>
  </si>
  <si>
    <t xml:space="preserve"> 47</t>
  </si>
  <si>
    <t xml:space="preserve"> CUARENTA Y NUEVE</t>
  </si>
  <si>
    <t xml:space="preserve"> 48</t>
  </si>
  <si>
    <t xml:space="preserve"> CINCUENTA</t>
  </si>
  <si>
    <t xml:space="preserve"> 49</t>
  </si>
  <si>
    <t xml:space="preserve"> CINCUENTA Y UN</t>
  </si>
  <si>
    <t xml:space="preserve"> 50</t>
  </si>
  <si>
    <t xml:space="preserve"> CINCUENTA Y DOS</t>
  </si>
  <si>
    <t xml:space="preserve"> 51</t>
  </si>
  <si>
    <t xml:space="preserve"> CINCUENTA Y TRES </t>
  </si>
  <si>
    <t xml:space="preserve"> 52</t>
  </si>
  <si>
    <t xml:space="preserve"> CINCUENTA Y CUATRO</t>
  </si>
  <si>
    <t xml:space="preserve"> CINCUENTA Y CINCO </t>
  </si>
  <si>
    <t xml:space="preserve"> 54</t>
  </si>
  <si>
    <t xml:space="preserve"> CINCUENTA Y SEIS</t>
  </si>
  <si>
    <t xml:space="preserve"> 55</t>
  </si>
  <si>
    <t xml:space="preserve"> CINCUENTA Y SIETE</t>
  </si>
  <si>
    <t xml:space="preserve"> 56</t>
  </si>
  <si>
    <t xml:space="preserve"> CINCUENTA Y OCHO</t>
  </si>
  <si>
    <t xml:space="preserve"> 57</t>
  </si>
  <si>
    <t xml:space="preserve"> CINCUENTA Y NUEVE</t>
  </si>
  <si>
    <t xml:space="preserve"> 58</t>
  </si>
  <si>
    <t xml:space="preserve"> SESENTA</t>
  </si>
  <si>
    <t xml:space="preserve"> 59</t>
  </si>
  <si>
    <t xml:space="preserve"> SESENTA Y UN</t>
  </si>
  <si>
    <t xml:space="preserve"> 60</t>
  </si>
  <si>
    <t xml:space="preserve"> SESENTA Y DOS </t>
  </si>
  <si>
    <t xml:space="preserve"> 61</t>
  </si>
  <si>
    <t xml:space="preserve"> SESENTA Y TRES</t>
  </si>
  <si>
    <t xml:space="preserve"> 62</t>
  </si>
  <si>
    <t xml:space="preserve"> SESENTA Y CUATRO </t>
  </si>
  <si>
    <t xml:space="preserve"> 63</t>
  </si>
  <si>
    <t xml:space="preserve"> SESENTA Y CINCO</t>
  </si>
  <si>
    <t xml:space="preserve"> 64</t>
  </si>
  <si>
    <t xml:space="preserve"> SESENTA Y SEIS </t>
  </si>
  <si>
    <t xml:space="preserve"> SESENTA Y SIETE</t>
  </si>
  <si>
    <t xml:space="preserve"> 66</t>
  </si>
  <si>
    <t xml:space="preserve"> SESENTA Y OCHO</t>
  </si>
  <si>
    <t xml:space="preserve"> 67</t>
  </si>
  <si>
    <t xml:space="preserve"> SESENTA Y NUEVE</t>
  </si>
  <si>
    <t xml:space="preserve"> 68</t>
  </si>
  <si>
    <t xml:space="preserve"> SETENTA</t>
  </si>
  <si>
    <t xml:space="preserve"> 69</t>
  </si>
  <si>
    <t xml:space="preserve"> SETENTA Y UN</t>
  </si>
  <si>
    <t xml:space="preserve"> 70</t>
  </si>
  <si>
    <t xml:space="preserve"> SETENTA Y DOS</t>
  </si>
  <si>
    <t xml:space="preserve"> 71</t>
  </si>
  <si>
    <t xml:space="preserve"> SETENTA Y TRES</t>
  </si>
  <si>
    <t xml:space="preserve"> 72</t>
  </si>
  <si>
    <t xml:space="preserve"> SETENTA Y CUATRO</t>
  </si>
  <si>
    <t xml:space="preserve"> 73</t>
  </si>
  <si>
    <t xml:space="preserve"> SETENTA Y CINCO</t>
  </si>
  <si>
    <t xml:space="preserve"> 74</t>
  </si>
  <si>
    <t xml:space="preserve"> SETENTA Y SEIS</t>
  </si>
  <si>
    <t xml:space="preserve"> 75</t>
  </si>
  <si>
    <t xml:space="preserve"> SETENTA Y SIETE</t>
  </si>
  <si>
    <t xml:space="preserve"> 76</t>
  </si>
  <si>
    <t xml:space="preserve"> SETENTA Y OCHO</t>
  </si>
  <si>
    <t xml:space="preserve"> 77</t>
  </si>
  <si>
    <t xml:space="preserve"> SETENTA Y NUEVE</t>
  </si>
  <si>
    <t xml:space="preserve"> 78</t>
  </si>
  <si>
    <t xml:space="preserve"> OCHENTA</t>
  </si>
  <si>
    <t xml:space="preserve"> 79</t>
  </si>
  <si>
    <t xml:space="preserve"> OCHENTA Y UN</t>
  </si>
  <si>
    <t xml:space="preserve"> 80</t>
  </si>
  <si>
    <t xml:space="preserve"> OCHENTA Y DOS</t>
  </si>
  <si>
    <t xml:space="preserve"> 81</t>
  </si>
  <si>
    <t xml:space="preserve"> OCHENTA Y TRES</t>
  </si>
  <si>
    <t xml:space="preserve"> 82</t>
  </si>
  <si>
    <t xml:space="preserve"> OCHENTA Y CUATRO</t>
  </si>
  <si>
    <t xml:space="preserve"> 83</t>
  </si>
  <si>
    <t xml:space="preserve"> OCHENTA Y CINCO</t>
  </si>
  <si>
    <t xml:space="preserve"> 84</t>
  </si>
  <si>
    <t xml:space="preserve"> OCHENTA Y SEIS</t>
  </si>
  <si>
    <t xml:space="preserve"> 85</t>
  </si>
  <si>
    <t xml:space="preserve"> OCHENTA Y SIETE</t>
  </si>
  <si>
    <t xml:space="preserve"> 86</t>
  </si>
  <si>
    <t xml:space="preserve"> OCHENTA Y OCHO</t>
  </si>
  <si>
    <t xml:space="preserve"> 87</t>
  </si>
  <si>
    <t xml:space="preserve"> OCHENTA Y NUEVE</t>
  </si>
  <si>
    <t xml:space="preserve"> 88</t>
  </si>
  <si>
    <t xml:space="preserve"> NOVENTA</t>
  </si>
  <si>
    <t xml:space="preserve"> 89</t>
  </si>
  <si>
    <t xml:space="preserve"> NOVENTA Y UN</t>
  </si>
  <si>
    <t xml:space="preserve"> 90</t>
  </si>
  <si>
    <t xml:space="preserve"> NOVENTA Y DOS</t>
  </si>
  <si>
    <t xml:space="preserve"> 91</t>
  </si>
  <si>
    <t xml:space="preserve"> NOVENTA Y TRES</t>
  </si>
  <si>
    <t xml:space="preserve"> 92</t>
  </si>
  <si>
    <t xml:space="preserve"> NOVENTA Y CUATRO</t>
  </si>
  <si>
    <t xml:space="preserve"> 93</t>
  </si>
  <si>
    <t xml:space="preserve"> NOVENTA Y CINCO</t>
  </si>
  <si>
    <t xml:space="preserve"> 94</t>
  </si>
  <si>
    <t xml:space="preserve"> NOVENTA Y SEIS</t>
  </si>
  <si>
    <t xml:space="preserve"> 95</t>
  </si>
  <si>
    <t xml:space="preserve"> NOVENTA Y SIETE</t>
  </si>
  <si>
    <t xml:space="preserve"> 96</t>
  </si>
  <si>
    <t xml:space="preserve"> NOVENTA Y OCHO</t>
  </si>
  <si>
    <t xml:space="preserve"> 97</t>
  </si>
  <si>
    <t xml:space="preserve"> NOVENTA Y NUEVE</t>
  </si>
  <si>
    <t xml:space="preserve"> 98</t>
  </si>
  <si>
    <t>CIENTO</t>
  </si>
  <si>
    <t xml:space="preserve"> 99</t>
  </si>
  <si>
    <t xml:space="preserve"> 00</t>
  </si>
  <si>
    <t>CANTIDAD</t>
  </si>
  <si>
    <t>FECHA DE LA INSPECCIÓN:</t>
  </si>
  <si>
    <t>ÁREA TOTAL:</t>
  </si>
  <si>
    <t>FRENTE:</t>
  </si>
  <si>
    <t>FONDO:</t>
  </si>
  <si>
    <t>VALOR UNITARIO</t>
  </si>
  <si>
    <t>UNITARIO</t>
  </si>
  <si>
    <t>FRACCIÓN</t>
  </si>
  <si>
    <t>VALOR PARCIAL</t>
  </si>
  <si>
    <t>INDIVISO</t>
  </si>
  <si>
    <t>MOTIVO</t>
  </si>
  <si>
    <t>VALOR DEL TERRENO =</t>
  </si>
  <si>
    <t xml:space="preserve">VALOR </t>
  </si>
  <si>
    <t>INVESTIGACIÓN</t>
  </si>
  <si>
    <t>REPOSICIÓN (V.N.R.)</t>
  </si>
  <si>
    <t>SUPERFICIE TOTAL =</t>
  </si>
  <si>
    <t>ÚNICA</t>
  </si>
  <si>
    <t>VALOR UNITARIO MEDIO DEL TERRENO =</t>
  </si>
  <si>
    <t>PRECIO UNITARIO</t>
  </si>
  <si>
    <t>ES DE:</t>
  </si>
  <si>
    <t>FACTOR DE EFICIENCIA</t>
  </si>
  <si>
    <t>F. ZONA</t>
  </si>
  <si>
    <t>F. UBICACIÓN</t>
  </si>
  <si>
    <t>F. FRENTE</t>
  </si>
  <si>
    <t>F. FONDO</t>
  </si>
  <si>
    <t>F. SUPERFICIE</t>
  </si>
  <si>
    <t>F. RESULTANTE</t>
  </si>
  <si>
    <t>VALOR DE CALLE O ZONA:</t>
  </si>
  <si>
    <t>N° DE CTA. PREDIAL:</t>
  </si>
  <si>
    <t>M2.</t>
  </si>
  <si>
    <t>UNIDADES</t>
  </si>
  <si>
    <t>DECENAS</t>
  </si>
  <si>
    <t>CENTENAS</t>
  </si>
  <si>
    <t>decenas de millones</t>
  </si>
  <si>
    <t>millones</t>
  </si>
  <si>
    <t>cien miles</t>
  </si>
  <si>
    <t>diez miles</t>
  </si>
  <si>
    <t>miles</t>
  </si>
  <si>
    <t>cientos</t>
  </si>
  <si>
    <t>decenas</t>
  </si>
  <si>
    <t>unidades</t>
  </si>
  <si>
    <t>UN</t>
  </si>
  <si>
    <t xml:space="preserve">DIEZ </t>
  </si>
  <si>
    <t xml:space="preserve">ONCE </t>
  </si>
  <si>
    <t xml:space="preserve">CIENTO </t>
  </si>
  <si>
    <t xml:space="preserve">UN MILLON </t>
  </si>
  <si>
    <t xml:space="preserve">DOS </t>
  </si>
  <si>
    <t>VEINTI</t>
  </si>
  <si>
    <t>DOCE</t>
  </si>
  <si>
    <t xml:space="preserve">DOSCIENTOS </t>
  </si>
  <si>
    <t xml:space="preserve">DOS MILLONES </t>
  </si>
  <si>
    <t xml:space="preserve">TRES </t>
  </si>
  <si>
    <t xml:space="preserve">TREINTA </t>
  </si>
  <si>
    <t>TRECE</t>
  </si>
  <si>
    <t xml:space="preserve">TRESCIENTOS </t>
  </si>
  <si>
    <t xml:space="preserve">TRES MILLONES </t>
  </si>
  <si>
    <t xml:space="preserve">CUATRO </t>
  </si>
  <si>
    <t xml:space="preserve">CUARENTA </t>
  </si>
  <si>
    <t>CATORCE</t>
  </si>
  <si>
    <t xml:space="preserve">CUATROCIENTOS </t>
  </si>
  <si>
    <t xml:space="preserve">CUATRO MILLONES </t>
  </si>
  <si>
    <t xml:space="preserve">CINCO </t>
  </si>
  <si>
    <t xml:space="preserve">CINCUENTA </t>
  </si>
  <si>
    <t>QUINCE</t>
  </si>
  <si>
    <t xml:space="preserve">QUINIENTOS </t>
  </si>
  <si>
    <t xml:space="preserve">CINCO MILLONES </t>
  </si>
  <si>
    <t xml:space="preserve">SEIS </t>
  </si>
  <si>
    <t xml:space="preserve">SESENTA </t>
  </si>
  <si>
    <t>DIECI</t>
  </si>
  <si>
    <t xml:space="preserve">SEISCIENTOS </t>
  </si>
  <si>
    <t xml:space="preserve">SEIS MILLONES </t>
  </si>
  <si>
    <t xml:space="preserve">SIETE </t>
  </si>
  <si>
    <t xml:space="preserve">SETENTA </t>
  </si>
  <si>
    <t xml:space="preserve">SETECIENTOS </t>
  </si>
  <si>
    <t xml:space="preserve">SIETE MILLONES </t>
  </si>
  <si>
    <t xml:space="preserve">OCHO </t>
  </si>
  <si>
    <t xml:space="preserve">OCHENTA </t>
  </si>
  <si>
    <t xml:space="preserve">OCHOCIENTOS </t>
  </si>
  <si>
    <t xml:space="preserve">OCHO MILLONES </t>
  </si>
  <si>
    <t xml:space="preserve">NUEVE </t>
  </si>
  <si>
    <t xml:space="preserve">NOVENTA </t>
  </si>
  <si>
    <t xml:space="preserve">NOVECIENTOS </t>
  </si>
  <si>
    <t xml:space="preserve">NUEVE MILLONES </t>
  </si>
  <si>
    <t xml:space="preserve">UN </t>
  </si>
  <si>
    <t>CIEN</t>
  </si>
  <si>
    <t xml:space="preserve"> MIL </t>
  </si>
  <si>
    <t>MILLON</t>
  </si>
  <si>
    <t xml:space="preserve">Y </t>
  </si>
  <si>
    <t>CIENTOS</t>
  </si>
  <si>
    <t xml:space="preserve"> MILLONES </t>
  </si>
  <si>
    <t>RESULTADO:</t>
  </si>
  <si>
    <t>MTS</t>
  </si>
  <si>
    <t>AGUASCALIENTES</t>
  </si>
  <si>
    <t>MANZANA:</t>
  </si>
  <si>
    <t>MUNICIPIO:</t>
  </si>
  <si>
    <t>MEDIDAS Y COLINDANCIAS:</t>
  </si>
  <si>
    <t>LINDA</t>
  </si>
  <si>
    <t>S O L I C I T A N T E:</t>
  </si>
  <si>
    <t>V A L U A D O R:</t>
  </si>
  <si>
    <t>P R O F E S I Ó N:</t>
  </si>
  <si>
    <t>FECHA  DEL  A V A L Ú O:</t>
  </si>
  <si>
    <t>P R O P I E T A R I O:</t>
  </si>
  <si>
    <t>L I M I T A N T E S:</t>
  </si>
  <si>
    <t>U B I C A C I Ó N</t>
  </si>
  <si>
    <t>E S T A D O:</t>
  </si>
  <si>
    <t>E S C R I T U R A:</t>
  </si>
  <si>
    <t>N O T A R I O.</t>
  </si>
  <si>
    <t>AVALUO No.</t>
  </si>
  <si>
    <t>DESCRIPCION DE LAS MEJORAS</t>
  </si>
  <si>
    <t>MEJORAS</t>
  </si>
  <si>
    <t>CONSTRUCCION</t>
  </si>
  <si>
    <t>METODO CONSTRUCTIVO</t>
  </si>
  <si>
    <t>UNIDAD</t>
  </si>
  <si>
    <t>PZA</t>
  </si>
  <si>
    <t>CALIDAD</t>
  </si>
  <si>
    <t>SUMINISTRO Y COLOCACION</t>
  </si>
  <si>
    <t>VALOR DE LAS MEJORAS =</t>
  </si>
  <si>
    <t>SUPERFICIE DEL TERRENO:</t>
  </si>
  <si>
    <t>VALOR COMERCIAL DE LAS MEJORAS A FECHA ACTUAL DE:</t>
  </si>
  <si>
    <t>U S O    A C T U A L:</t>
  </si>
  <si>
    <t>D E S C R I P C I Ó N:</t>
  </si>
  <si>
    <t>A)    D E L   T E R R E N O:</t>
  </si>
  <si>
    <t>B)    D E   L A S   M E J O R A S:</t>
  </si>
  <si>
    <t>C O N C E P T O</t>
  </si>
  <si>
    <t>C  O  N  C  E  P  T  O</t>
  </si>
  <si>
    <t>I.-   A N T E C E D E N T E S:</t>
  </si>
  <si>
    <t>P A G O    D E    I M P U E S T O S</t>
  </si>
  <si>
    <t>|</t>
  </si>
  <si>
    <t>M E J O R A S</t>
  </si>
  <si>
    <t>N I N G U N A</t>
  </si>
  <si>
    <t>VII. CONSIDERACIONES PREVIAS A LA CONCLUSIÓN:</t>
  </si>
  <si>
    <t>T O T A L</t>
  </si>
  <si>
    <t>C. P.</t>
  </si>
  <si>
    <t>1.- EL VALOR FINAL ES SOLAMENTE DE LAS    M E J O R A S   QUE SE HICIERON,   NO INCLUYE EL VALOR DEL TERRENO</t>
  </si>
  <si>
    <t>A   V   A   L   U   O      D   E      M   E   J   O   R   A   S</t>
  </si>
  <si>
    <t>EDAD Y EDO. DE CONSERVACION</t>
  </si>
  <si>
    <t>V A L U A D O R</t>
  </si>
  <si>
    <t>VALOR  DE  M E J O R A S</t>
  </si>
  <si>
    <t>INMUEBLE QUE SE  VALÚA:</t>
  </si>
  <si>
    <t>RÉGIMEN DE  PROPIEDAD:</t>
  </si>
  <si>
    <t>OBJETO  DEL   A V A L Ú O:</t>
  </si>
  <si>
    <t>PROPÓSITO DEL A V A L Ú O:</t>
  </si>
  <si>
    <t>DEL  I N M U E B L E  :</t>
  </si>
  <si>
    <t>AL  NORTE:</t>
  </si>
  <si>
    <t>AL  SUR:</t>
  </si>
  <si>
    <t>CON</t>
  </si>
  <si>
    <t>DIFERENCIA EN LA COMPRA Y VENTA</t>
  </si>
  <si>
    <t>PRIVADA INDIVIDUAL</t>
  </si>
  <si>
    <t xml:space="preserve">TOMADAS DE LA ESCRITURA No. </t>
  </si>
  <si>
    <t>DEL 100 %    LOTE   INTERMEDIO</t>
  </si>
  <si>
    <t>M E D I A</t>
  </si>
  <si>
    <t>AL  ORIENTE:</t>
  </si>
  <si>
    <t>AL  PONIENTE:</t>
  </si>
  <si>
    <t>3.- SE ANEXAN FOTOS DE LAS MEJORAS.</t>
  </si>
  <si>
    <t>001 / 2024</t>
  </si>
  <si>
    <t>14 DE OCTUBRE DEL 2024</t>
  </si>
  <si>
    <t>15 DE OCTUBRE DEL 2024</t>
  </si>
  <si>
    <r>
      <rPr>
        <b/>
        <sz val="12"/>
        <rFont val="MS Sans Serif"/>
      </rPr>
      <t>C A L L E :</t>
    </r>
    <r>
      <rPr>
        <b/>
        <sz val="11"/>
        <rFont val="MS Sans Serif"/>
        <family val="2"/>
      </rPr>
      <t xml:space="preserve">   W. AMADEUS MOZART  No. 312</t>
    </r>
  </si>
  <si>
    <r>
      <rPr>
        <b/>
        <sz val="12"/>
        <rFont val="MS Sans Serif"/>
      </rPr>
      <t xml:space="preserve">FRACC: </t>
    </r>
    <r>
      <rPr>
        <b/>
        <sz val="11"/>
        <rFont val="MS Sans Serif"/>
        <family val="2"/>
      </rPr>
      <t xml:space="preserve">   SANTA ANITA</t>
    </r>
  </si>
  <si>
    <t>-</t>
  </si>
  <si>
    <t>2 0 1 6 9</t>
  </si>
  <si>
    <t>TERRENO HABITACIONAL</t>
  </si>
  <si>
    <t>TERRENO HABITACIONAL CON  MEJORAS</t>
  </si>
  <si>
    <t>LOCALIZACIÓN  MICRO</t>
  </si>
  <si>
    <t>N O R T E</t>
  </si>
  <si>
    <t>COORDENADAS  U. T. M.</t>
  </si>
  <si>
    <t>LATITUD</t>
  </si>
  <si>
    <t>LONGITUD</t>
  </si>
  <si>
    <t>ALTITUD</t>
  </si>
  <si>
    <t>1 8 8 0  MSNM</t>
  </si>
  <si>
    <t>TRAMO DE CALLE, CALLES TRANSVERSALES, LIMÍTROFES Y ORIENTACIÓN</t>
  </si>
  <si>
    <t>NOMBRE DE LA VIALIDAD:</t>
  </si>
  <si>
    <t>EN LA ACERA:</t>
  </si>
  <si>
    <t>ENTRE LAS VIALIDADES:</t>
  </si>
  <si>
    <t>AL  NORTE</t>
  </si>
  <si>
    <t>AL ORIENTE</t>
  </si>
  <si>
    <t>AL  S U R</t>
  </si>
  <si>
    <t>AL PONIENTE</t>
  </si>
  <si>
    <t>UBICACIÓN DEL TERRENO:</t>
  </si>
  <si>
    <t>INTERMEDIO</t>
  </si>
  <si>
    <t>DISTANCIA A LA ESQUINA:</t>
  </si>
  <si>
    <t>II.- CARACTERÍSTICAS URBANAS:</t>
  </si>
  <si>
    <t>CLASIFICACIÓN DE ZONA:</t>
  </si>
  <si>
    <t>HABITACIONAL  DE TIPO MEDIO Y POPULAR</t>
  </si>
  <si>
    <t>CONSTR. PREDOMINANTES:</t>
  </si>
  <si>
    <t>CASAS DE DOS NIVELES DE SIMILAR PROYECTO</t>
  </si>
  <si>
    <t>L O T E   T I P O:</t>
  </si>
  <si>
    <t>D E N S I D A D:</t>
  </si>
  <si>
    <t>S E M I D E N S A</t>
  </si>
  <si>
    <t>NIVEL SOCIOECONÓMICO:</t>
  </si>
  <si>
    <t>CONTAMINACIÓN:</t>
  </si>
  <si>
    <t>BAJA, PRODUCIDA POR VEHICULOS AUTOMOTORES</t>
  </si>
  <si>
    <t>USO DE SUELO:</t>
  </si>
  <si>
    <t>HABITACIONAL</t>
  </si>
  <si>
    <t>INDICE DE SATURACION:</t>
  </si>
  <si>
    <t>%</t>
  </si>
  <si>
    <t>VÍAS DE ACCESO AL INMUEBLE:</t>
  </si>
  <si>
    <t>IMPORTANCIA</t>
  </si>
  <si>
    <t>VIALIDAD TERCIARIA</t>
  </si>
  <si>
    <t>PROXIMIDAD</t>
  </si>
  <si>
    <t>FLUJO VEHICULAR</t>
  </si>
  <si>
    <t>ALTO</t>
  </si>
  <si>
    <t>VIALIDAD SECUNDARIA</t>
  </si>
  <si>
    <t>MEDIO</t>
  </si>
  <si>
    <t>VIALIDAD LOCAL</t>
  </si>
  <si>
    <t>BAJO</t>
  </si>
  <si>
    <t>SERVICIOS PÚBLICOS:</t>
  </si>
  <si>
    <t xml:space="preserve">D E S  C R I P C I Ó N:                                                                                                                                                    </t>
  </si>
  <si>
    <t>PAVIMENTO:</t>
  </si>
  <si>
    <t>DE CONCRETO HIDRAULICO</t>
  </si>
  <si>
    <t>BANQUETAS:</t>
  </si>
  <si>
    <t>GUARNICIONES:</t>
  </si>
  <si>
    <t>AGUA POTABLE:</t>
  </si>
  <si>
    <t>DRENAJE:</t>
  </si>
  <si>
    <t>CON SERVICIO CONECTADO AL PREDIO</t>
  </si>
  <si>
    <t>ENERGÍA ELÉCTRICA:</t>
  </si>
  <si>
    <t>ALUMBRADO PÚBLICO:</t>
  </si>
  <si>
    <t>CON POSTERIA METALICA</t>
  </si>
  <si>
    <t>TELÉFONO-CABLE:</t>
  </si>
  <si>
    <t>RECOLECCIÓN BASURA:</t>
  </si>
  <si>
    <t>EN CONTENEDORES</t>
  </si>
  <si>
    <t>VIGILANCIA:</t>
  </si>
  <si>
    <t>TRANSPORTE PÚBLICO:</t>
  </si>
  <si>
    <t xml:space="preserve">EQUIPAMIENTO URBANO </t>
  </si>
  <si>
    <t>ZONA COMERCIAL (LOCALES)</t>
  </si>
  <si>
    <t>SERVICIOS DE SALUD</t>
  </si>
  <si>
    <t>A MENOS DE 500 MTS</t>
  </si>
  <si>
    <t>CON DISTANCIAS</t>
  </si>
  <si>
    <t>ESCUELA PRIMARIA</t>
  </si>
  <si>
    <t>PARQUES Y JARDINES</t>
  </si>
  <si>
    <t>AL INMUEBLE VALUADO:</t>
  </si>
  <si>
    <t>ESCUELA SECUNDARIA Y EDUC MEDIA</t>
  </si>
  <si>
    <t>IGLESIA</t>
  </si>
  <si>
    <t>M E D I O</t>
  </si>
  <si>
    <t>III.-  T E R R E N O:</t>
  </si>
  <si>
    <t>W. AMADEUS MOZART</t>
  </si>
  <si>
    <t>QUE VE  AL  NORESTE</t>
  </si>
  <si>
    <t>FEDERICO CHOPIN</t>
  </si>
  <si>
    <t>NICCOLO PAGANINI</t>
  </si>
  <si>
    <t>IV.-     M E J O R A S</t>
  </si>
  <si>
    <t>NINGUNO</t>
  </si>
  <si>
    <t>AV. CONVENCION 1914</t>
  </si>
  <si>
    <t>AV. HEROICO COLEGIO MILITAR</t>
  </si>
  <si>
    <t>F. CHOPIN</t>
  </si>
  <si>
    <t>CON RED MUNICIPAL, CON CONEXIÓN AL PREDIO</t>
  </si>
  <si>
    <t>URBANO A MENOS DE 500 MTS</t>
  </si>
  <si>
    <t>A MENOS DE 250 MTS</t>
  </si>
  <si>
    <t>A MAS DE 1500 MTS</t>
  </si>
  <si>
    <t>MALLA CICLONICA</t>
  </si>
  <si>
    <t>ML</t>
  </si>
  <si>
    <t>FALLAS</t>
  </si>
  <si>
    <t>INPC SEPTIEMBRE 2024</t>
  </si>
  <si>
    <t xml:space="preserve">M. EN VAL. ARQ. </t>
  </si>
  <si>
    <t>CED. PROF. DE LA MAESTRIA</t>
  </si>
  <si>
    <r>
      <t xml:space="preserve">EL VALOR COMERCIAL DE LAS   MEJORAS   </t>
    </r>
    <r>
      <rPr>
        <b/>
        <sz val="10"/>
        <rFont val="MS Sans Serif"/>
        <family val="2"/>
      </rPr>
      <t>REFERIDO</t>
    </r>
    <r>
      <rPr>
        <sz val="8.5"/>
        <rFont val="MS Sans Serif"/>
        <family val="2"/>
      </rPr>
      <t xml:space="preserve"> AL DÍA :</t>
    </r>
  </si>
  <si>
    <t>BARDAS PERIMETRALES SIN APLANADO</t>
  </si>
  <si>
    <t>V. VALOR FÍSICO DE MEJORAS</t>
  </si>
  <si>
    <t>VI.   RESUMEN</t>
  </si>
  <si>
    <t>VII. CONCLUSIÓN</t>
  </si>
  <si>
    <t>LOTE 21</t>
  </si>
  <si>
    <t>LOTE 19</t>
  </si>
  <si>
    <t>CALLE WOLFGANG A. MOZART</t>
  </si>
  <si>
    <t>LOTE 5</t>
  </si>
  <si>
    <t>LOTE: 20</t>
  </si>
  <si>
    <t>LOTE</t>
  </si>
  <si>
    <t>M2</t>
  </si>
  <si>
    <t>No. 78527  VOL 673</t>
  </si>
  <si>
    <t>24 DE AGOSTO DEL 2008</t>
  </si>
  <si>
    <t>INPC JULIO 2008</t>
  </si>
  <si>
    <t>XXXXXXXXXX</t>
  </si>
  <si>
    <t>ARQ. ABRAHAM ARZOLA RDZ</t>
  </si>
  <si>
    <t>MAESTRIA EN VALUACION</t>
  </si>
  <si>
    <t>CONOCER EL VALOR DE LAS MEJORAS  A FECHA  24/08/2008</t>
  </si>
  <si>
    <t>MUROS PERIMETRALES</t>
  </si>
  <si>
    <t>MALLA CICLONICA EN ACCESO</t>
  </si>
  <si>
    <t>IX. REPORTE FOTOGRAFICO DE LAS MEJORAS</t>
  </si>
  <si>
    <t>VIII. CROQUIS</t>
  </si>
  <si>
    <t>2.- LAS MEJORAS SE HICIERON HACE 16 AÑOS</t>
  </si>
  <si>
    <t>MUNICIPAL</t>
  </si>
  <si>
    <t>POSTERIA  E INSTALACIONES AEREAS</t>
  </si>
  <si>
    <t>AEREOS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</si>
</sst>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4" formatCode="_-&quot;$&quot;* #,##0.00_-;\-&quot;$&quot;* #,##0.00_-;_-&quot;$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N$&quot;#,##0.00_);[Red]\(&quot;N$&quot;#,##0.00\)"/>
    <numFmt numFmtId="168" formatCode="0.0000"/>
    <numFmt numFmtId="169" formatCode="00"/>
    <numFmt numFmtId="170" formatCode="&quot;$&quot;#,##0.00"/>
    <numFmt numFmtId="171" formatCode="#,##0.00\ &quot;M²&quot;"/>
    <numFmt numFmtId="172" formatCode="&quot;$&quot;#,##0.00&quot;/M²&quot;"/>
    <numFmt numFmtId="173" formatCode="0.000"/>
    <numFmt numFmtId="174" formatCode="#,##0.00\ &quot;MTS.&quot;"/>
    <numFmt numFmtId="175" formatCode="0.000000"/>
    <numFmt numFmtId="176" formatCode="0.0"/>
    <numFmt numFmtId="177" formatCode="_(* #,##0.000_);_(* \(#,##0.000\);_(* &quot;-&quot;??_);_(@_)"/>
    <numFmt numFmtId="178" formatCode="#,##0.000\ &quot;M²&quot;"/>
    <numFmt numFmtId="179" formatCode="0.0000%"/>
    <numFmt numFmtId="180" formatCode="0\ &quot;MTS.&quot;"/>
    <numFmt numFmtId="181" formatCode="#,##0\ &quot;VEHIC/HORA&quot;"/>
    <numFmt numFmtId="182" formatCode="0\ &quot;VEH/HR.&quot;"/>
    <numFmt numFmtId="183" formatCode="#,##0\ &quot;MTS.&quot;"/>
  </numFmts>
  <fonts count="82" x14ac:knownFonts="1">
    <font>
      <sz val="10"/>
      <name val="Arial"/>
    </font>
    <font>
      <sz val="10"/>
      <name val="Arial"/>
      <family val="2"/>
    </font>
    <font>
      <b/>
      <sz val="7"/>
      <name val="MS Sans Serif"/>
      <family val="2"/>
    </font>
    <font>
      <b/>
      <sz val="8.5"/>
      <name val="MS Sans Serif"/>
      <family val="2"/>
    </font>
    <font>
      <b/>
      <sz val="7"/>
      <name val="MS Sans Serif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b/>
      <sz val="10"/>
      <name val="MS Sans Serif"/>
      <family val="2"/>
    </font>
    <font>
      <sz val="10"/>
      <color indexed="10"/>
      <name val="Helv"/>
    </font>
    <font>
      <sz val="10"/>
      <name val="Helv"/>
    </font>
    <font>
      <sz val="8"/>
      <color indexed="16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6"/>
      <color indexed="10"/>
      <name val="Arial"/>
      <family val="2"/>
    </font>
    <font>
      <sz val="7"/>
      <color indexed="12"/>
      <name val="Arial"/>
      <family val="2"/>
    </font>
    <font>
      <sz val="6"/>
      <color indexed="16"/>
      <name val="Arial"/>
      <family val="2"/>
    </font>
    <font>
      <sz val="8"/>
      <color indexed="12"/>
      <name val="Arial"/>
      <family val="2"/>
    </font>
    <font>
      <sz val="8"/>
      <color indexed="17"/>
      <name val="Arial"/>
      <family val="2"/>
    </font>
    <font>
      <sz val="6"/>
      <color indexed="17"/>
      <name val="Arial"/>
      <family val="2"/>
    </font>
    <font>
      <sz val="8"/>
      <color indexed="21"/>
      <name val="Arial"/>
      <family val="2"/>
    </font>
    <font>
      <sz val="6"/>
      <color indexed="21"/>
      <name val="Arial"/>
      <family val="2"/>
    </font>
    <font>
      <sz val="8"/>
      <color indexed="11"/>
      <name val="Arial"/>
      <family val="2"/>
    </font>
    <font>
      <sz val="6"/>
      <color indexed="11"/>
      <name val="Arial"/>
      <family val="2"/>
    </font>
    <font>
      <sz val="8"/>
      <color indexed="22"/>
      <name val="Arial"/>
      <family val="2"/>
    </font>
    <font>
      <sz val="6"/>
      <color indexed="22"/>
      <name val="Arial"/>
      <family val="2"/>
    </font>
    <font>
      <sz val="8"/>
      <color indexed="23"/>
      <name val="Arial"/>
      <family val="2"/>
    </font>
    <font>
      <sz val="6"/>
      <color indexed="23"/>
      <name val="Arial"/>
      <family val="2"/>
    </font>
    <font>
      <sz val="8"/>
      <color indexed="14"/>
      <name val="Arial"/>
      <family val="2"/>
    </font>
    <font>
      <sz val="6"/>
      <color indexed="14"/>
      <name val="Arial"/>
      <family val="2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12"/>
      <color indexed="12"/>
      <name val="Arial"/>
      <family val="2"/>
    </font>
    <font>
      <b/>
      <sz val="14"/>
      <name val="Tw Cen MT"/>
      <family val="2"/>
    </font>
    <font>
      <b/>
      <sz val="7"/>
      <name val="Times New Roman"/>
      <family val="1"/>
    </font>
    <font>
      <sz val="7"/>
      <name val="MS Sans Serif"/>
      <family val="2"/>
    </font>
    <font>
      <b/>
      <sz val="9.5"/>
      <name val="MS Sans Serif"/>
      <family val="2"/>
    </font>
    <font>
      <b/>
      <sz val="7"/>
      <name val="Arial"/>
      <family val="2"/>
    </font>
    <font>
      <sz val="10"/>
      <name val="Arial"/>
      <family val="2"/>
    </font>
    <font>
      <b/>
      <i/>
      <sz val="10"/>
      <name val="Bookman Old Style"/>
      <family val="1"/>
    </font>
    <font>
      <sz val="7"/>
      <name val="MS Sans Serif"/>
      <family val="2"/>
    </font>
    <font>
      <sz val="10"/>
      <name val="Arial"/>
      <family val="2"/>
    </font>
    <font>
      <b/>
      <sz val="10"/>
      <name val="ItalicC"/>
    </font>
    <font>
      <b/>
      <sz val="7"/>
      <name val="ItalicC"/>
    </font>
    <font>
      <b/>
      <i/>
      <sz val="10"/>
      <name val="Garamond"/>
      <family val="1"/>
    </font>
    <font>
      <b/>
      <i/>
      <sz val="7"/>
      <name val="Garamond"/>
      <family val="1"/>
    </font>
    <font>
      <i/>
      <sz val="10"/>
      <name val="Garamond"/>
      <family val="1"/>
    </font>
    <font>
      <b/>
      <i/>
      <sz val="10"/>
      <name val="Century Gothic"/>
      <family val="2"/>
    </font>
    <font>
      <b/>
      <i/>
      <sz val="7"/>
      <name val="Century Gothic"/>
      <family val="2"/>
    </font>
    <font>
      <i/>
      <sz val="7"/>
      <name val="Century Gothic"/>
      <family val="2"/>
    </font>
    <font>
      <sz val="8.5"/>
      <name val="MS Sans Serif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MS Sans Serif"/>
      <family val="2"/>
    </font>
    <font>
      <sz val="6"/>
      <name val="Arial"/>
      <family val="2"/>
    </font>
    <font>
      <b/>
      <sz val="6"/>
      <color indexed="13"/>
      <name val="Arial"/>
      <family val="2"/>
    </font>
    <font>
      <sz val="6"/>
      <color indexed="56"/>
      <name val="Arial"/>
      <family val="2"/>
    </font>
    <font>
      <i/>
      <sz val="6"/>
      <name val="Arial"/>
      <family val="2"/>
    </font>
    <font>
      <sz val="6"/>
      <name val="MS Sans Serif"/>
      <family val="2"/>
    </font>
    <font>
      <b/>
      <i/>
      <sz val="12"/>
      <name val="Century Gothic"/>
      <family val="2"/>
    </font>
    <font>
      <b/>
      <sz val="7.5"/>
      <name val="MS Sans Serif"/>
      <family val="2"/>
    </font>
    <font>
      <sz val="7.5"/>
      <name val="MS Sans Serif"/>
      <family val="2"/>
    </font>
    <font>
      <sz val="8"/>
      <name val="MS Sans Serif"/>
      <family val="2"/>
    </font>
    <font>
      <b/>
      <sz val="11"/>
      <name val="MS Sans Serif"/>
      <family val="2"/>
    </font>
    <font>
      <b/>
      <sz val="12"/>
      <name val="MS Sans Serif"/>
      <family val="2"/>
    </font>
    <font>
      <b/>
      <sz val="11"/>
      <name val="Tw Cen MT"/>
      <family val="2"/>
    </font>
    <font>
      <b/>
      <sz val="9"/>
      <name val="MS Sans Serif"/>
      <family val="2"/>
    </font>
    <font>
      <b/>
      <sz val="6"/>
      <name val="MS Sans Serif"/>
      <family val="2"/>
    </font>
    <font>
      <b/>
      <sz val="15"/>
      <name val="MS Sans Serif"/>
      <family val="2"/>
    </font>
    <font>
      <b/>
      <sz val="9"/>
      <color rgb="FFFF0000"/>
      <name val="MS Sans Serif"/>
      <family val="2"/>
    </font>
    <font>
      <b/>
      <sz val="10"/>
      <name val="Arial"/>
      <family val="2"/>
    </font>
    <font>
      <b/>
      <i/>
      <sz val="14"/>
      <name val="Century Gothic"/>
      <family val="2"/>
    </font>
    <font>
      <sz val="10"/>
      <name val="MS Sans Serif"/>
    </font>
    <font>
      <b/>
      <sz val="12"/>
      <name val="MS Sans Serif"/>
    </font>
    <font>
      <b/>
      <sz val="11"/>
      <name val="MS Sans Serif"/>
    </font>
    <font>
      <b/>
      <sz val="8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 applyBorder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8" fillId="0" borderId="0" applyFill="0" applyBorder="0" applyAlignment="0" applyProtection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461">
    <xf numFmtId="0" fontId="0" fillId="0" borderId="0" xfId="0"/>
    <xf numFmtId="170" fontId="10" fillId="0" borderId="0" xfId="4" applyFont="1" applyProtection="1">
      <protection locked="0"/>
    </xf>
    <xf numFmtId="0" fontId="11" fillId="0" borderId="0" xfId="7" applyFont="1" applyProtection="1">
      <protection hidden="1"/>
    </xf>
    <xf numFmtId="0" fontId="1" fillId="0" borderId="0" xfId="7" applyFont="1" applyProtection="1">
      <protection hidden="1"/>
    </xf>
    <xf numFmtId="167" fontId="12" fillId="0" borderId="0" xfId="7" applyNumberFormat="1" applyFont="1" applyProtection="1">
      <protection hidden="1"/>
    </xf>
    <xf numFmtId="0" fontId="12" fillId="0" borderId="0" xfId="7" applyFont="1" applyProtection="1">
      <protection hidden="1"/>
    </xf>
    <xf numFmtId="1" fontId="13" fillId="0" borderId="0" xfId="4" applyNumberFormat="1" applyFont="1" applyProtection="1">
      <protection hidden="1"/>
    </xf>
    <xf numFmtId="0" fontId="1" fillId="0" borderId="0" xfId="7" quotePrefix="1" applyFont="1" applyProtection="1">
      <protection hidden="1"/>
    </xf>
    <xf numFmtId="170" fontId="14" fillId="0" borderId="0" xfId="4" applyFont="1" applyProtection="1">
      <protection locked="0"/>
    </xf>
    <xf numFmtId="0" fontId="15" fillId="0" borderId="0" xfId="7" applyFont="1" applyProtection="1">
      <protection hidden="1"/>
    </xf>
    <xf numFmtId="0" fontId="16" fillId="0" borderId="0" xfId="7" applyFont="1" applyProtection="1">
      <protection hidden="1"/>
    </xf>
    <xf numFmtId="0" fontId="17" fillId="0" borderId="0" xfId="7" applyFont="1" applyProtection="1">
      <protection hidden="1"/>
    </xf>
    <xf numFmtId="0" fontId="18" fillId="0" borderId="1" xfId="7" applyFont="1" applyBorder="1" applyProtection="1">
      <protection hidden="1"/>
    </xf>
    <xf numFmtId="0" fontId="18" fillId="0" borderId="2" xfId="7" applyFont="1" applyBorder="1" applyProtection="1">
      <protection hidden="1"/>
    </xf>
    <xf numFmtId="1" fontId="18" fillId="0" borderId="3" xfId="7" applyNumberFormat="1" applyFont="1" applyBorder="1" applyProtection="1">
      <protection hidden="1"/>
    </xf>
    <xf numFmtId="170" fontId="19" fillId="0" borderId="0" xfId="4" applyFont="1" applyProtection="1">
      <protection locked="0"/>
    </xf>
    <xf numFmtId="0" fontId="20" fillId="0" borderId="0" xfId="7" applyFont="1" applyProtection="1">
      <protection hidden="1"/>
    </xf>
    <xf numFmtId="0" fontId="18" fillId="0" borderId="4" xfId="7" applyFont="1" applyBorder="1" applyProtection="1">
      <protection hidden="1"/>
    </xf>
    <xf numFmtId="0" fontId="18" fillId="0" borderId="5" xfId="7" applyFont="1" applyBorder="1" applyProtection="1">
      <protection hidden="1"/>
    </xf>
    <xf numFmtId="0" fontId="18" fillId="0" borderId="6" xfId="7" applyFont="1" applyBorder="1" applyProtection="1">
      <protection hidden="1"/>
    </xf>
    <xf numFmtId="170" fontId="21" fillId="0" borderId="0" xfId="4" applyFont="1" applyProtection="1">
      <protection locked="0"/>
    </xf>
    <xf numFmtId="0" fontId="22" fillId="0" borderId="0" xfId="7" applyFont="1" applyProtection="1">
      <protection hidden="1"/>
    </xf>
    <xf numFmtId="170" fontId="23" fillId="0" borderId="0" xfId="4" applyFont="1" applyProtection="1">
      <protection locked="0"/>
    </xf>
    <xf numFmtId="0" fontId="24" fillId="0" borderId="0" xfId="7" applyFont="1" applyProtection="1">
      <protection hidden="1"/>
    </xf>
    <xf numFmtId="0" fontId="18" fillId="0" borderId="6" xfId="4" applyNumberFormat="1" applyFont="1" applyBorder="1" applyProtection="1">
      <protection hidden="1"/>
    </xf>
    <xf numFmtId="170" fontId="25" fillId="0" borderId="0" xfId="4" applyFont="1" applyProtection="1">
      <protection locked="0"/>
    </xf>
    <xf numFmtId="0" fontId="26" fillId="0" borderId="0" xfId="7" applyFont="1" applyProtection="1">
      <protection hidden="1"/>
    </xf>
    <xf numFmtId="170" fontId="27" fillId="0" borderId="0" xfId="4" applyFont="1" applyProtection="1">
      <protection locked="0"/>
    </xf>
    <xf numFmtId="0" fontId="28" fillId="0" borderId="0" xfId="7" applyFont="1" applyProtection="1">
      <protection hidden="1"/>
    </xf>
    <xf numFmtId="0" fontId="18" fillId="0" borderId="7" xfId="7" applyFont="1" applyBorder="1" applyProtection="1">
      <protection hidden="1"/>
    </xf>
    <xf numFmtId="0" fontId="18" fillId="0" borderId="8" xfId="7" applyFont="1" applyBorder="1" applyProtection="1">
      <protection hidden="1"/>
    </xf>
    <xf numFmtId="168" fontId="18" fillId="0" borderId="8" xfId="4" applyNumberFormat="1" applyFont="1" applyBorder="1" applyProtection="1">
      <protection hidden="1"/>
    </xf>
    <xf numFmtId="1" fontId="18" fillId="0" borderId="9" xfId="4" applyNumberFormat="1" applyFont="1" applyBorder="1" applyProtection="1">
      <protection hidden="1"/>
    </xf>
    <xf numFmtId="170" fontId="29" fillId="0" borderId="0" xfId="4" applyFont="1" applyProtection="1">
      <protection locked="0"/>
    </xf>
    <xf numFmtId="0" fontId="30" fillId="0" borderId="0" xfId="7" applyFont="1" applyProtection="1">
      <protection hidden="1"/>
    </xf>
    <xf numFmtId="170" fontId="31" fillId="0" borderId="0" xfId="4" applyFont="1" applyProtection="1">
      <protection locked="0"/>
    </xf>
    <xf numFmtId="0" fontId="32" fillId="0" borderId="0" xfId="7" applyFont="1" applyProtection="1">
      <protection hidden="1"/>
    </xf>
    <xf numFmtId="0" fontId="18" fillId="0" borderId="3" xfId="7" applyFont="1" applyBorder="1" applyProtection="1">
      <protection hidden="1"/>
    </xf>
    <xf numFmtId="0" fontId="33" fillId="0" borderId="0" xfId="7" applyFont="1" applyProtection="1">
      <protection hidden="1"/>
    </xf>
    <xf numFmtId="170" fontId="12" fillId="0" borderId="0" xfId="4" applyFont="1" applyProtection="1">
      <protection hidden="1"/>
    </xf>
    <xf numFmtId="0" fontId="2" fillId="0" borderId="0" xfId="5" applyFont="1" applyAlignment="1" applyProtection="1">
      <alignment vertical="center"/>
      <protection locked="0"/>
    </xf>
    <xf numFmtId="0" fontId="2" fillId="0" borderId="0" xfId="5" applyFont="1" applyAlignment="1" applyProtection="1">
      <alignment horizontal="left" vertical="center"/>
      <protection locked="0"/>
    </xf>
    <xf numFmtId="169" fontId="2" fillId="0" borderId="0" xfId="5" applyNumberFormat="1" applyFont="1" applyAlignment="1" applyProtection="1">
      <alignment horizontal="center" vertical="center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0" fontId="2" fillId="0" borderId="10" xfId="5" applyFont="1" applyBorder="1" applyAlignment="1" applyProtection="1">
      <alignment vertical="center"/>
      <protection locked="0"/>
    </xf>
    <xf numFmtId="0" fontId="2" fillId="0" borderId="12" xfId="5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7" fillId="0" borderId="10" xfId="5" applyFont="1" applyBorder="1" applyAlignment="1" applyProtection="1">
      <alignment vertical="center"/>
      <protection locked="0"/>
    </xf>
    <xf numFmtId="0" fontId="1" fillId="0" borderId="0" xfId="5" applyAlignment="1" applyProtection="1">
      <alignment vertical="center"/>
      <protection locked="0"/>
    </xf>
    <xf numFmtId="0" fontId="2" fillId="0" borderId="0" xfId="5" applyFont="1" applyAlignment="1" applyProtection="1">
      <alignment horizontal="centerContinuous" vertical="center"/>
      <protection locked="0"/>
    </xf>
    <xf numFmtId="0" fontId="3" fillId="0" borderId="0" xfId="5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4" xfId="5" applyFont="1" applyBorder="1" applyAlignment="1" applyProtection="1">
      <alignment vertical="center"/>
      <protection locked="0"/>
    </xf>
    <xf numFmtId="0" fontId="2" fillId="0" borderId="15" xfId="5" applyFont="1" applyBorder="1" applyAlignment="1" applyProtection="1">
      <alignment vertical="center"/>
      <protection locked="0"/>
    </xf>
    <xf numFmtId="0" fontId="2" fillId="0" borderId="16" xfId="5" applyFont="1" applyBorder="1" applyAlignment="1" applyProtection="1">
      <alignment vertical="center"/>
      <protection locked="0"/>
    </xf>
    <xf numFmtId="0" fontId="2" fillId="0" borderId="17" xfId="5" applyFont="1" applyBorder="1" applyAlignment="1" applyProtection="1">
      <alignment vertical="center"/>
      <protection locked="0"/>
    </xf>
    <xf numFmtId="0" fontId="2" fillId="0" borderId="20" xfId="5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5" applyFont="1" applyAlignment="1" applyProtection="1">
      <alignment vertical="center"/>
      <protection locked="0"/>
    </xf>
    <xf numFmtId="165" fontId="2" fillId="0" borderId="0" xfId="5" applyNumberFormat="1" applyFont="1" applyAlignment="1" applyProtection="1">
      <alignment horizontal="centerContinuous" vertical="center"/>
      <protection locked="0"/>
    </xf>
    <xf numFmtId="165" fontId="1" fillId="0" borderId="0" xfId="5" applyNumberFormat="1" applyAlignment="1" applyProtection="1">
      <alignment horizontal="centerContinuous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35" fillId="0" borderId="0" xfId="5" applyFont="1" applyAlignment="1" applyProtection="1">
      <alignment horizontal="centerContinuous" vertical="center"/>
      <protection locked="0"/>
    </xf>
    <xf numFmtId="0" fontId="38" fillId="0" borderId="0" xfId="5" applyFont="1" applyAlignment="1" applyProtection="1">
      <alignment vertical="center"/>
      <protection locked="0"/>
    </xf>
    <xf numFmtId="0" fontId="4" fillId="0" borderId="13" xfId="5" applyFont="1" applyBorder="1" applyAlignment="1" applyProtection="1">
      <alignment horizontal="left" vertical="center"/>
      <protection locked="0"/>
    </xf>
    <xf numFmtId="0" fontId="2" fillId="0" borderId="13" xfId="5" applyFont="1" applyBorder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center" vertical="center"/>
      <protection locked="0"/>
    </xf>
    <xf numFmtId="9" fontId="2" fillId="0" borderId="0" xfId="8" applyFont="1" applyFill="1" applyAlignment="1" applyProtection="1">
      <alignment vertical="center"/>
      <protection locked="0"/>
    </xf>
    <xf numFmtId="0" fontId="4" fillId="0" borderId="20" xfId="5" applyFont="1" applyBorder="1" applyAlignment="1" applyProtection="1">
      <alignment vertical="center"/>
      <protection locked="0"/>
    </xf>
    <xf numFmtId="0" fontId="4" fillId="0" borderId="18" xfId="5" applyFont="1" applyBorder="1" applyAlignment="1" applyProtection="1">
      <alignment horizontal="left" vertical="center"/>
      <protection locked="0"/>
    </xf>
    <xf numFmtId="0" fontId="4" fillId="0" borderId="16" xfId="5" applyFont="1" applyBorder="1" applyAlignment="1" applyProtection="1">
      <alignment vertical="center"/>
      <protection locked="0"/>
    </xf>
    <xf numFmtId="0" fontId="36" fillId="0" borderId="0" xfId="5" applyFont="1" applyAlignment="1" applyProtection="1">
      <alignment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5" fillId="0" borderId="24" xfId="5" applyFont="1" applyBorder="1" applyAlignment="1" applyProtection="1">
      <alignment vertical="center"/>
      <protection locked="0"/>
    </xf>
    <xf numFmtId="0" fontId="5" fillId="0" borderId="25" xfId="5" applyFont="1" applyBorder="1" applyAlignment="1" applyProtection="1">
      <alignment vertical="center"/>
      <protection locked="0"/>
    </xf>
    <xf numFmtId="0" fontId="39" fillId="0" borderId="25" xfId="5" applyFont="1" applyBorder="1" applyAlignment="1" applyProtection="1">
      <alignment vertical="center"/>
      <protection locked="0"/>
    </xf>
    <xf numFmtId="9" fontId="2" fillId="0" borderId="0" xfId="8" applyFont="1" applyFill="1" applyBorder="1" applyAlignment="1" applyProtection="1">
      <alignment vertical="center"/>
      <protection locked="0"/>
    </xf>
    <xf numFmtId="0" fontId="2" fillId="0" borderId="5" xfId="5" applyFont="1" applyBorder="1" applyAlignment="1" applyProtection="1">
      <alignment vertical="center"/>
      <protection locked="0"/>
    </xf>
    <xf numFmtId="0" fontId="4" fillId="0" borderId="28" xfId="5" applyFont="1" applyBorder="1" applyAlignment="1" applyProtection="1">
      <alignment horizontal="left" vertical="center"/>
      <protection locked="0"/>
    </xf>
    <xf numFmtId="0" fontId="4" fillId="0" borderId="5" xfId="5" applyFont="1" applyBorder="1" applyAlignment="1" applyProtection="1">
      <alignment horizontal="left" vertical="center"/>
      <protection locked="0"/>
    </xf>
    <xf numFmtId="0" fontId="4" fillId="0" borderId="30" xfId="5" applyFont="1" applyBorder="1" applyAlignment="1" applyProtection="1">
      <alignment horizontal="left" vertical="center"/>
      <protection locked="0"/>
    </xf>
    <xf numFmtId="0" fontId="4" fillId="0" borderId="17" xfId="5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2" fillId="0" borderId="31" xfId="5" applyFont="1" applyBorder="1" applyAlignment="1" applyProtection="1">
      <alignment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40" fillId="0" borderId="0" xfId="5" applyFont="1" applyAlignment="1" applyProtection="1">
      <alignment vertical="center"/>
      <protection locked="0"/>
    </xf>
    <xf numFmtId="0" fontId="36" fillId="0" borderId="0" xfId="5" applyFont="1" applyAlignment="1" applyProtection="1">
      <alignment horizontal="left" vertical="center"/>
      <protection locked="0"/>
    </xf>
    <xf numFmtId="0" fontId="41" fillId="0" borderId="0" xfId="5" applyFont="1" applyAlignment="1" applyProtection="1">
      <alignment vertical="center"/>
      <protection locked="0"/>
    </xf>
    <xf numFmtId="166" fontId="36" fillId="0" borderId="0" xfId="1" applyFont="1" applyFill="1" applyBorder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43" fillId="0" borderId="25" xfId="5" applyFont="1" applyBorder="1" applyAlignment="1" applyProtection="1">
      <alignment vertical="center"/>
      <protection locked="0"/>
    </xf>
    <xf numFmtId="0" fontId="44" fillId="0" borderId="0" xfId="5" applyFont="1" applyAlignment="1" applyProtection="1">
      <alignment vertical="center"/>
      <protection locked="0"/>
    </xf>
    <xf numFmtId="0" fontId="45" fillId="0" borderId="25" xfId="5" applyFont="1" applyBorder="1" applyAlignment="1" applyProtection="1">
      <alignment vertical="center"/>
      <protection locked="0"/>
    </xf>
    <xf numFmtId="0" fontId="46" fillId="0" borderId="0" xfId="5" applyFont="1" applyAlignment="1" applyProtection="1">
      <alignment vertical="center"/>
      <protection locked="0"/>
    </xf>
    <xf numFmtId="0" fontId="47" fillId="0" borderId="25" xfId="5" applyFont="1" applyBorder="1" applyAlignment="1" applyProtection="1">
      <alignment vertical="center"/>
      <protection locked="0"/>
    </xf>
    <xf numFmtId="0" fontId="48" fillId="0" borderId="25" xfId="5" applyFont="1" applyBorder="1" applyAlignment="1" applyProtection="1">
      <alignment vertical="center"/>
      <protection locked="0"/>
    </xf>
    <xf numFmtId="0" fontId="49" fillId="0" borderId="0" xfId="5" applyFont="1" applyAlignment="1" applyProtection="1">
      <alignment vertical="center"/>
      <protection locked="0"/>
    </xf>
    <xf numFmtId="0" fontId="50" fillId="0" borderId="0" xfId="5" applyFont="1" applyAlignment="1" applyProtection="1">
      <alignment horizontal="right" vertical="center"/>
      <protection locked="0"/>
    </xf>
    <xf numFmtId="0" fontId="36" fillId="0" borderId="10" xfId="5" applyFont="1" applyBorder="1" applyAlignment="1" applyProtection="1">
      <alignment vertical="center"/>
      <protection locked="0"/>
    </xf>
    <xf numFmtId="170" fontId="2" fillId="0" borderId="0" xfId="5" applyNumberFormat="1" applyFont="1" applyAlignment="1" applyProtection="1">
      <alignment vertical="center"/>
      <protection locked="0"/>
    </xf>
    <xf numFmtId="0" fontId="52" fillId="0" borderId="0" xfId="0" applyFont="1"/>
    <xf numFmtId="0" fontId="53" fillId="0" borderId="0" xfId="0" applyFont="1"/>
    <xf numFmtId="171" fontId="2" fillId="0" borderId="0" xfId="5" applyNumberFormat="1" applyFont="1" applyAlignment="1" applyProtection="1">
      <alignment vertical="center"/>
      <protection locked="0"/>
    </xf>
    <xf numFmtId="170" fontId="3" fillId="0" borderId="0" xfId="5" applyNumberFormat="1" applyFont="1" applyAlignment="1" applyProtection="1">
      <alignment vertical="center"/>
      <protection locked="0"/>
    </xf>
    <xf numFmtId="0" fontId="55" fillId="0" borderId="0" xfId="6" applyFont="1"/>
    <xf numFmtId="165" fontId="55" fillId="0" borderId="0" xfId="3" applyFont="1"/>
    <xf numFmtId="1" fontId="55" fillId="0" borderId="32" xfId="6" applyNumberFormat="1" applyFont="1" applyBorder="1"/>
    <xf numFmtId="1" fontId="55" fillId="0" borderId="0" xfId="6" applyNumberFormat="1" applyFont="1"/>
    <xf numFmtId="0" fontId="55" fillId="0" borderId="32" xfId="6" applyFont="1" applyBorder="1"/>
    <xf numFmtId="166" fontId="55" fillId="0" borderId="0" xfId="6" applyNumberFormat="1" applyFont="1"/>
    <xf numFmtId="166" fontId="56" fillId="3" borderId="0" xfId="2" applyFont="1" applyFill="1" applyBorder="1" applyProtection="1">
      <protection locked="0"/>
    </xf>
    <xf numFmtId="176" fontId="57" fillId="0" borderId="0" xfId="6" applyNumberFormat="1" applyFont="1" applyAlignment="1">
      <alignment horizontal="left"/>
    </xf>
    <xf numFmtId="164" fontId="55" fillId="0" borderId="0" xfId="6" applyNumberFormat="1" applyFont="1"/>
    <xf numFmtId="164" fontId="56" fillId="3" borderId="0" xfId="6" applyNumberFormat="1" applyFont="1" applyFill="1" applyAlignment="1" applyProtection="1">
      <alignment horizontal="left"/>
      <protection locked="0"/>
    </xf>
    <xf numFmtId="0" fontId="55" fillId="3" borderId="0" xfId="6" applyFont="1" applyFill="1"/>
    <xf numFmtId="0" fontId="55" fillId="0" borderId="33" xfId="6" applyFont="1" applyBorder="1"/>
    <xf numFmtId="0" fontId="55" fillId="0" borderId="34" xfId="6" applyFont="1" applyBorder="1"/>
    <xf numFmtId="0" fontId="55" fillId="0" borderId="35" xfId="6" applyFont="1" applyBorder="1"/>
    <xf numFmtId="0" fontId="58" fillId="0" borderId="0" xfId="6" applyFont="1"/>
    <xf numFmtId="0" fontId="55" fillId="0" borderId="36" xfId="6" applyFont="1" applyBorder="1"/>
    <xf numFmtId="0" fontId="55" fillId="0" borderId="37" xfId="6" applyFont="1" applyBorder="1"/>
    <xf numFmtId="0" fontId="55" fillId="0" borderId="38" xfId="6" applyFont="1" applyBorder="1"/>
    <xf numFmtId="0" fontId="55" fillId="0" borderId="39" xfId="6" applyFont="1" applyBorder="1"/>
    <xf numFmtId="0" fontId="55" fillId="0" borderId="40" xfId="6" applyFont="1" applyBorder="1"/>
    <xf numFmtId="0" fontId="55" fillId="0" borderId="41" xfId="6" applyFont="1" applyBorder="1"/>
    <xf numFmtId="0" fontId="55" fillId="0" borderId="42" xfId="6" applyFont="1" applyBorder="1"/>
    <xf numFmtId="0" fontId="55" fillId="0" borderId="43" xfId="6" applyFont="1" applyBorder="1"/>
    <xf numFmtId="0" fontId="55" fillId="0" borderId="0" xfId="6" applyFont="1" applyAlignment="1">
      <alignment horizontal="right"/>
    </xf>
    <xf numFmtId="166" fontId="56" fillId="0" borderId="0" xfId="2" applyFont="1" applyFill="1" applyBorder="1" applyProtection="1">
      <protection locked="0"/>
    </xf>
    <xf numFmtId="164" fontId="56" fillId="0" borderId="0" xfId="6" applyNumberFormat="1" applyFont="1" applyAlignment="1" applyProtection="1">
      <alignment horizontal="left"/>
      <protection locked="0"/>
    </xf>
    <xf numFmtId="165" fontId="2" fillId="0" borderId="0" xfId="3" applyFont="1" applyFill="1" applyAlignment="1" applyProtection="1">
      <alignment vertical="center"/>
      <protection locked="0"/>
    </xf>
    <xf numFmtId="0" fontId="6" fillId="0" borderId="0" xfId="5" applyFont="1" applyAlignment="1" applyProtection="1">
      <alignment vertical="center"/>
      <protection locked="0"/>
    </xf>
    <xf numFmtId="169" fontId="4" fillId="0" borderId="0" xfId="5" applyNumberFormat="1" applyFont="1" applyAlignment="1" applyProtection="1">
      <alignment vertical="center"/>
      <protection locked="0"/>
    </xf>
    <xf numFmtId="0" fontId="54" fillId="0" borderId="0" xfId="5" applyFont="1" applyAlignment="1" applyProtection="1">
      <alignment horizontal="center" vertical="center"/>
      <protection locked="0"/>
    </xf>
    <xf numFmtId="0" fontId="61" fillId="0" borderId="0" xfId="5" applyFont="1" applyAlignment="1" applyProtection="1">
      <alignment vertical="center"/>
      <protection locked="0"/>
    </xf>
    <xf numFmtId="0" fontId="34" fillId="0" borderId="0" xfId="5" applyFont="1" applyAlignment="1" applyProtection="1">
      <alignment horizontal="center" vertical="top"/>
      <protection locked="0"/>
    </xf>
    <xf numFmtId="0" fontId="61" fillId="0" borderId="0" xfId="5" applyFont="1" applyAlignment="1" applyProtection="1">
      <alignment horizontal="left"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1" fillId="0" borderId="0" xfId="0" applyFont="1" applyBorder="1" applyAlignment="1" applyProtection="1">
      <alignment vertical="center"/>
      <protection locked="0"/>
    </xf>
    <xf numFmtId="0" fontId="63" fillId="0" borderId="0" xfId="5" applyFont="1" applyAlignment="1" applyProtection="1">
      <alignment vertical="center"/>
      <protection locked="0"/>
    </xf>
    <xf numFmtId="0" fontId="51" fillId="0" borderId="0" xfId="5" applyFont="1" applyAlignment="1" applyProtection="1">
      <alignment vertical="center"/>
      <protection locked="0"/>
    </xf>
    <xf numFmtId="2" fontId="36" fillId="0" borderId="32" xfId="5" applyNumberFormat="1" applyFont="1" applyBorder="1" applyAlignment="1" applyProtection="1">
      <alignment horizontal="center" vertical="center"/>
      <protection locked="0"/>
    </xf>
    <xf numFmtId="169" fontId="61" fillId="0" borderId="0" xfId="5" applyNumberFormat="1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1" fillId="0" borderId="10" xfId="5" applyFont="1" applyBorder="1" applyAlignment="1" applyProtection="1">
      <alignment horizontal="right" vertical="center"/>
      <protection locked="0"/>
    </xf>
    <xf numFmtId="49" fontId="63" fillId="0" borderId="0" xfId="0" applyNumberFormat="1" applyFont="1" applyBorder="1" applyAlignment="1" applyProtection="1">
      <alignment vertical="center"/>
      <protection locked="0"/>
    </xf>
    <xf numFmtId="0" fontId="2" fillId="0" borderId="20" xfId="5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1" fillId="0" borderId="47" xfId="5" applyFont="1" applyBorder="1" applyAlignment="1" applyProtection="1">
      <alignment horizontal="center" vertical="center"/>
      <protection locked="0"/>
    </xf>
    <xf numFmtId="0" fontId="67" fillId="0" borderId="0" xfId="5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79" fontId="63" fillId="0" borderId="0" xfId="5" applyNumberFormat="1" applyFont="1" applyAlignment="1" applyProtection="1">
      <alignment vertical="center"/>
      <protection locked="0"/>
    </xf>
    <xf numFmtId="177" fontId="51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6" fillId="0" borderId="0" xfId="5" applyFont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2" fillId="0" borderId="0" xfId="5" applyFont="1" applyAlignment="1" applyProtection="1">
      <alignment horizontal="right" vertical="center"/>
      <protection locked="0"/>
    </xf>
    <xf numFmtId="169" fontId="6" fillId="0" borderId="0" xfId="5" applyNumberFormat="1" applyFont="1" applyAlignment="1" applyProtection="1">
      <alignment vertical="center"/>
      <protection locked="0"/>
    </xf>
    <xf numFmtId="0" fontId="5" fillId="0" borderId="15" xfId="5" applyFont="1" applyBorder="1" applyAlignment="1" applyProtection="1">
      <alignment vertical="center"/>
      <protection locked="0"/>
    </xf>
    <xf numFmtId="0" fontId="6" fillId="0" borderId="10" xfId="5" applyFont="1" applyBorder="1" applyAlignment="1" applyProtection="1">
      <alignment vertical="center"/>
      <protection locked="0"/>
    </xf>
    <xf numFmtId="0" fontId="6" fillId="0" borderId="10" xfId="5" applyFont="1" applyBorder="1" applyAlignment="1" applyProtection="1">
      <alignment horizontal="left" vertical="center"/>
      <protection locked="0"/>
    </xf>
    <xf numFmtId="0" fontId="6" fillId="0" borderId="11" xfId="5" applyFont="1" applyBorder="1" applyAlignment="1" applyProtection="1">
      <alignment vertical="center"/>
      <protection locked="0"/>
    </xf>
    <xf numFmtId="0" fontId="5" fillId="0" borderId="10" xfId="5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49" fontId="54" fillId="0" borderId="0" xfId="0" applyNumberFormat="1" applyFont="1" applyBorder="1" applyAlignment="1" applyProtection="1">
      <alignment vertical="center"/>
      <protection locked="0"/>
    </xf>
    <xf numFmtId="0" fontId="54" fillId="0" borderId="0" xfId="5" applyFont="1" applyAlignment="1" applyProtection="1">
      <alignment vertical="center"/>
      <protection locked="0"/>
    </xf>
    <xf numFmtId="0" fontId="6" fillId="0" borderId="27" xfId="5" applyFont="1" applyBorder="1" applyAlignment="1" applyProtection="1">
      <alignment horizontal="left" vertical="center"/>
      <protection locked="0"/>
    </xf>
    <xf numFmtId="0" fontId="6" fillId="0" borderId="29" xfId="5" applyFont="1" applyBorder="1" applyAlignment="1" applyProtection="1">
      <alignment horizontal="left" vertical="center"/>
      <protection locked="0"/>
    </xf>
    <xf numFmtId="0" fontId="6" fillId="0" borderId="19" xfId="5" applyFont="1" applyBorder="1" applyAlignment="1" applyProtection="1">
      <alignment horizontal="left" vertical="center"/>
      <protection locked="0"/>
    </xf>
    <xf numFmtId="0" fontId="3" fillId="8" borderId="0" xfId="5" applyFont="1" applyFill="1" applyAlignment="1" applyProtection="1">
      <alignment horizontal="left" vertical="center"/>
      <protection locked="0"/>
    </xf>
    <xf numFmtId="0" fontId="65" fillId="0" borderId="0" xfId="5" applyFont="1" applyAlignment="1" applyProtection="1">
      <alignment vertical="center"/>
      <protection locked="0"/>
    </xf>
    <xf numFmtId="169" fontId="5" fillId="0" borderId="0" xfId="5" applyNumberFormat="1" applyFont="1" applyAlignment="1" applyProtection="1">
      <alignment vertical="center"/>
      <protection locked="0"/>
    </xf>
    <xf numFmtId="2" fontId="54" fillId="0" borderId="0" xfId="5" applyNumberFormat="1" applyFont="1" applyAlignment="1" applyProtection="1">
      <alignment vertical="center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60" fillId="0" borderId="25" xfId="5" applyFont="1" applyBorder="1" applyAlignment="1" applyProtection="1">
      <alignment horizontal="right"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2" fontId="73" fillId="0" borderId="0" xfId="5" applyNumberFormat="1" applyFont="1" applyAlignment="1" applyProtection="1">
      <alignment vertical="center"/>
      <protection locked="0"/>
    </xf>
    <xf numFmtId="0" fontId="73" fillId="0" borderId="0" xfId="5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174" fontId="63" fillId="0" borderId="0" xfId="5" applyNumberFormat="1" applyFont="1" applyAlignment="1" applyProtection="1">
      <alignment horizontal="left" vertical="center"/>
      <protection locked="0"/>
    </xf>
    <xf numFmtId="164" fontId="51" fillId="0" borderId="0" xfId="5" applyNumberFormat="1" applyFont="1" applyAlignment="1" applyProtection="1">
      <alignment horizontal="right" vertical="center"/>
      <protection locked="0"/>
    </xf>
    <xf numFmtId="164" fontId="51" fillId="0" borderId="20" xfId="5" applyNumberFormat="1" applyFont="1" applyBorder="1" applyAlignment="1" applyProtection="1">
      <alignment horizontal="right" vertical="center"/>
      <protection locked="0"/>
    </xf>
    <xf numFmtId="0" fontId="75" fillId="0" borderId="0" xfId="0" applyFont="1" applyBorder="1" applyAlignment="1" applyProtection="1">
      <alignment vertical="center"/>
      <protection locked="0"/>
    </xf>
    <xf numFmtId="0" fontId="76" fillId="0" borderId="0" xfId="5" applyFont="1" applyAlignment="1" applyProtection="1">
      <alignment horizontal="center" vertical="center"/>
      <protection locked="0"/>
    </xf>
    <xf numFmtId="0" fontId="77" fillId="0" borderId="0" xfId="5" applyFont="1" applyAlignment="1" applyProtection="1">
      <alignment vertical="center"/>
      <protection locked="0"/>
    </xf>
    <xf numFmtId="0" fontId="2" fillId="0" borderId="11" xfId="5" applyFont="1" applyBorder="1" applyAlignment="1" applyProtection="1">
      <alignment vertical="center"/>
      <protection locked="0"/>
    </xf>
    <xf numFmtId="0" fontId="1" fillId="0" borderId="12" xfId="5" applyBorder="1" applyAlignment="1" applyProtection="1">
      <alignment vertical="center"/>
      <protection locked="0"/>
    </xf>
    <xf numFmtId="0" fontId="76" fillId="0" borderId="12" xfId="5" applyFont="1" applyBorder="1" applyAlignment="1" applyProtection="1">
      <alignment horizontal="center" vertical="center"/>
      <protection locked="0"/>
    </xf>
    <xf numFmtId="0" fontId="54" fillId="0" borderId="10" xfId="5" applyFont="1" applyBorder="1" applyAlignment="1" applyProtection="1">
      <alignment vertical="center"/>
      <protection locked="0"/>
    </xf>
    <xf numFmtId="0" fontId="78" fillId="0" borderId="0" xfId="0" applyFont="1" applyAlignment="1">
      <alignment vertical="center"/>
    </xf>
    <xf numFmtId="0" fontId="7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5" applyFont="1" applyAlignment="1" applyProtection="1">
      <alignment horizontal="centerContinuous" vertical="center"/>
      <protection locked="0"/>
    </xf>
    <xf numFmtId="0" fontId="63" fillId="0" borderId="0" xfId="5" applyFont="1" applyAlignment="1" applyProtection="1">
      <alignment horizontal="left" vertical="center"/>
      <protection locked="0"/>
    </xf>
    <xf numFmtId="0" fontId="78" fillId="0" borderId="0" xfId="0" applyFont="1" applyBorder="1" applyAlignment="1">
      <alignment horizontal="left" vertical="center"/>
    </xf>
    <xf numFmtId="0" fontId="63" fillId="0" borderId="10" xfId="5" applyFont="1" applyBorder="1" applyAlignment="1" applyProtection="1">
      <alignment vertical="center"/>
      <protection locked="0"/>
    </xf>
    <xf numFmtId="0" fontId="67" fillId="0" borderId="0" xfId="5" applyFont="1" applyAlignment="1" applyProtection="1">
      <alignment horizontal="right" vertical="center"/>
      <protection locked="0"/>
    </xf>
    <xf numFmtId="169" fontId="54" fillId="0" borderId="10" xfId="5" applyNumberFormat="1" applyFont="1" applyBorder="1" applyAlignment="1" applyProtection="1">
      <alignment vertical="center"/>
      <protection locked="0"/>
    </xf>
    <xf numFmtId="169" fontId="36" fillId="0" borderId="0" xfId="5" applyNumberFormat="1" applyFont="1" applyAlignment="1" applyProtection="1">
      <alignment vertical="center"/>
      <protection locked="0"/>
    </xf>
    <xf numFmtId="169" fontId="63" fillId="0" borderId="0" xfId="5" applyNumberFormat="1" applyFont="1" applyAlignment="1" applyProtection="1">
      <alignment horizontal="left" vertical="center"/>
      <protection locked="0"/>
    </xf>
    <xf numFmtId="169" fontId="36" fillId="0" borderId="0" xfId="5" applyNumberFormat="1" applyFont="1" applyAlignment="1" applyProtection="1">
      <alignment horizontal="left" vertical="center"/>
      <protection locked="0"/>
    </xf>
    <xf numFmtId="169" fontId="5" fillId="0" borderId="0" xfId="5" applyNumberFormat="1" applyFont="1" applyAlignment="1" applyProtection="1">
      <alignment horizontal="right" vertical="center"/>
      <protection locked="0"/>
    </xf>
    <xf numFmtId="169" fontId="2" fillId="0" borderId="0" xfId="5" applyNumberFormat="1" applyFont="1" applyAlignment="1" applyProtection="1">
      <alignment horizontal="left" vertical="center"/>
      <protection locked="0"/>
    </xf>
    <xf numFmtId="169" fontId="63" fillId="0" borderId="0" xfId="5" applyNumberFormat="1" applyFont="1" applyAlignment="1" applyProtection="1">
      <alignment vertical="center"/>
      <protection locked="0"/>
    </xf>
    <xf numFmtId="0" fontId="6" fillId="0" borderId="19" xfId="5" applyFont="1" applyBorder="1" applyAlignment="1" applyProtection="1">
      <alignment vertical="center"/>
      <protection locked="0"/>
    </xf>
    <xf numFmtId="0" fontId="6" fillId="0" borderId="13" xfId="5" applyFont="1" applyBorder="1" applyAlignment="1" applyProtection="1">
      <alignment vertical="center"/>
      <protection locked="0"/>
    </xf>
    <xf numFmtId="0" fontId="6" fillId="0" borderId="18" xfId="5" applyFont="1" applyBorder="1" applyAlignment="1" applyProtection="1">
      <alignment vertical="center"/>
      <protection locked="0"/>
    </xf>
    <xf numFmtId="0" fontId="68" fillId="0" borderId="0" xfId="5" applyFont="1" applyAlignment="1" applyProtection="1">
      <alignment horizontal="left" vertical="center"/>
      <protection locked="0"/>
    </xf>
    <xf numFmtId="180" fontId="2" fillId="0" borderId="0" xfId="5" applyNumberFormat="1" applyFont="1" applyAlignment="1" applyProtection="1">
      <alignment horizontal="left" vertical="center"/>
      <protection locked="0"/>
    </xf>
    <xf numFmtId="182" fontId="2" fillId="0" borderId="0" xfId="5" applyNumberFormat="1" applyFont="1" applyAlignment="1" applyProtection="1">
      <alignment horizontal="left" vertical="center"/>
      <protection locked="0"/>
    </xf>
    <xf numFmtId="0" fontId="6" fillId="0" borderId="15" xfId="5" applyFont="1" applyBorder="1" applyAlignment="1" applyProtection="1">
      <alignment horizontal="center" vertical="center"/>
      <protection locked="0"/>
    </xf>
    <xf numFmtId="0" fontId="6" fillId="0" borderId="10" xfId="5" applyFont="1" applyBorder="1" applyAlignment="1" applyProtection="1">
      <alignment horizontal="center" vertical="center"/>
      <protection locked="0"/>
    </xf>
    <xf numFmtId="0" fontId="6" fillId="0" borderId="11" xfId="5" applyFont="1" applyBorder="1" applyAlignment="1" applyProtection="1">
      <alignment horizontal="center" vertical="center"/>
      <protection locked="0"/>
    </xf>
    <xf numFmtId="183" fontId="63" fillId="0" borderId="0" xfId="5" applyNumberFormat="1" applyFont="1" applyAlignment="1" applyProtection="1">
      <alignment vertical="center"/>
      <protection locked="0"/>
    </xf>
    <xf numFmtId="183" fontId="36" fillId="0" borderId="0" xfId="5" applyNumberFormat="1" applyFont="1" applyAlignment="1" applyProtection="1">
      <alignment vertical="center"/>
      <protection locked="0"/>
    </xf>
    <xf numFmtId="0" fontId="81" fillId="0" borderId="0" xfId="5" applyFont="1" applyAlignment="1" applyProtection="1">
      <alignment horizontal="right" vertical="center"/>
      <protection locked="0"/>
    </xf>
    <xf numFmtId="0" fontId="66" fillId="0" borderId="0" xfId="5" applyFont="1" applyAlignment="1">
      <alignment horizontal="left" vertical="top"/>
    </xf>
    <xf numFmtId="0" fontId="5" fillId="0" borderId="15" xfId="5" applyFont="1" applyBorder="1" applyAlignment="1" applyProtection="1">
      <alignment horizontal="left" vertical="center"/>
      <protection locked="0"/>
    </xf>
    <xf numFmtId="0" fontId="5" fillId="0" borderId="16" xfId="5" applyFont="1" applyBorder="1" applyAlignment="1" applyProtection="1">
      <alignment horizontal="left" vertical="center"/>
      <protection locked="0"/>
    </xf>
    <xf numFmtId="0" fontId="5" fillId="0" borderId="17" xfId="5" applyFont="1" applyBorder="1" applyAlignment="1" applyProtection="1">
      <alignment horizontal="left" vertical="center"/>
      <protection locked="0"/>
    </xf>
    <xf numFmtId="0" fontId="6" fillId="0" borderId="10" xfId="5" applyFont="1" applyBorder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6" fillId="0" borderId="20" xfId="5" applyFont="1" applyBorder="1" applyAlignment="1" applyProtection="1">
      <alignment horizontal="left" vertical="center"/>
      <protection locked="0"/>
    </xf>
    <xf numFmtId="0" fontId="5" fillId="5" borderId="10" xfId="5" applyFont="1" applyFill="1" applyBorder="1" applyAlignment="1" applyProtection="1">
      <alignment horizontal="left" vertical="center"/>
      <protection locked="0"/>
    </xf>
    <xf numFmtId="0" fontId="5" fillId="5" borderId="0" xfId="5" applyFont="1" applyFill="1" applyAlignment="1" applyProtection="1">
      <alignment horizontal="left" vertical="center"/>
      <protection locked="0"/>
    </xf>
    <xf numFmtId="0" fontId="5" fillId="5" borderId="20" xfId="5" applyFont="1" applyFill="1" applyBorder="1" applyAlignment="1" applyProtection="1">
      <alignment horizontal="left" vertical="center"/>
      <protection locked="0"/>
    </xf>
    <xf numFmtId="0" fontId="5" fillId="0" borderId="10" xfId="5" applyFont="1" applyBorder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5" fillId="0" borderId="20" xfId="5" applyFont="1" applyBorder="1" applyAlignment="1" applyProtection="1">
      <alignment horizontal="left" vertical="center"/>
      <protection locked="0"/>
    </xf>
    <xf numFmtId="0" fontId="5" fillId="0" borderId="11" xfId="5" applyFont="1" applyBorder="1" applyAlignment="1" applyProtection="1">
      <alignment horizontal="left" vertical="center"/>
      <protection locked="0"/>
    </xf>
    <xf numFmtId="0" fontId="5" fillId="0" borderId="12" xfId="5" applyFont="1" applyBorder="1" applyAlignment="1" applyProtection="1">
      <alignment horizontal="left" vertical="center"/>
      <protection locked="0"/>
    </xf>
    <xf numFmtId="174" fontId="63" fillId="0" borderId="10" xfId="5" applyNumberFormat="1" applyFont="1" applyBorder="1" applyAlignment="1" applyProtection="1">
      <alignment horizontal="left" vertical="center"/>
      <protection locked="0"/>
    </xf>
    <xf numFmtId="174" fontId="63" fillId="0" borderId="0" xfId="5" applyNumberFormat="1" applyFont="1" applyAlignment="1" applyProtection="1">
      <alignment horizontal="left" vertical="center"/>
      <protection locked="0"/>
    </xf>
    <xf numFmtId="0" fontId="6" fillId="0" borderId="12" xfId="5" applyFont="1" applyBorder="1" applyAlignment="1" applyProtection="1">
      <alignment horizontal="left" vertical="center"/>
      <protection locked="0"/>
    </xf>
    <xf numFmtId="0" fontId="63" fillId="0" borderId="10" xfId="5" applyFont="1" applyBorder="1" applyAlignment="1" applyProtection="1">
      <alignment horizontal="left" vertical="center"/>
      <protection locked="0"/>
    </xf>
    <xf numFmtId="0" fontId="78" fillId="0" borderId="0" xfId="0" applyFont="1" applyAlignment="1">
      <alignment horizontal="left" vertical="center"/>
    </xf>
    <xf numFmtId="9" fontId="63" fillId="0" borderId="19" xfId="8" applyFont="1" applyFill="1" applyBorder="1" applyAlignment="1" applyProtection="1">
      <alignment horizontal="center" vertical="center"/>
      <protection locked="0"/>
    </xf>
    <xf numFmtId="9" fontId="78" fillId="0" borderId="18" xfId="8" applyFont="1" applyBorder="1" applyAlignment="1">
      <alignment horizontal="center" vertical="center"/>
    </xf>
    <xf numFmtId="0" fontId="6" fillId="0" borderId="15" xfId="5" applyFont="1" applyBorder="1" applyAlignment="1" applyProtection="1">
      <alignment horizontal="left" vertical="center"/>
      <protection locked="0"/>
    </xf>
    <xf numFmtId="0" fontId="6" fillId="0" borderId="16" xfId="5" applyFont="1" applyBorder="1" applyAlignment="1" applyProtection="1">
      <alignment horizontal="left" vertical="center"/>
      <protection locked="0"/>
    </xf>
    <xf numFmtId="0" fontId="6" fillId="0" borderId="17" xfId="5" applyFont="1" applyBorder="1" applyAlignment="1" applyProtection="1">
      <alignment horizontal="left" vertical="center"/>
      <protection locked="0"/>
    </xf>
    <xf numFmtId="0" fontId="36" fillId="0" borderId="0" xfId="5" applyFont="1" applyAlignment="1" applyProtection="1">
      <alignment horizontal="left" vertical="center"/>
      <protection locked="0"/>
    </xf>
    <xf numFmtId="0" fontId="6" fillId="0" borderId="11" xfId="5" applyFont="1" applyBorder="1" applyAlignment="1" applyProtection="1">
      <alignment horizontal="left" vertical="center"/>
      <protection locked="0"/>
    </xf>
    <xf numFmtId="0" fontId="6" fillId="0" borderId="14" xfId="5" applyFont="1" applyBorder="1" applyAlignment="1" applyProtection="1">
      <alignment horizontal="left" vertical="center"/>
      <protection locked="0"/>
    </xf>
    <xf numFmtId="0" fontId="59" fillId="0" borderId="0" xfId="5" applyFont="1" applyAlignment="1" applyProtection="1">
      <alignment horizontal="left" vertical="center"/>
      <protection locked="0"/>
    </xf>
    <xf numFmtId="9" fontId="63" fillId="0" borderId="15" xfId="8" applyFont="1" applyFill="1" applyBorder="1" applyAlignment="1" applyProtection="1">
      <alignment horizontal="center" vertical="center"/>
      <protection locked="0"/>
    </xf>
    <xf numFmtId="9" fontId="78" fillId="0" borderId="17" xfId="8" applyFont="1" applyBorder="1" applyAlignment="1">
      <alignment horizontal="center" vertical="center"/>
    </xf>
    <xf numFmtId="0" fontId="68" fillId="0" borderId="10" xfId="5" applyFont="1" applyBorder="1" applyAlignment="1" applyProtection="1">
      <alignment horizontal="left" vertical="center"/>
      <protection locked="0"/>
    </xf>
    <xf numFmtId="0" fontId="68" fillId="0" borderId="0" xfId="5" applyFont="1" applyAlignment="1" applyProtection="1">
      <alignment horizontal="left" vertical="center"/>
      <protection locked="0"/>
    </xf>
    <xf numFmtId="0" fontId="68" fillId="0" borderId="20" xfId="5" applyFont="1" applyBorder="1" applyAlignment="1" applyProtection="1">
      <alignment horizontal="left" vertical="center"/>
      <protection locked="0"/>
    </xf>
    <xf numFmtId="0" fontId="68" fillId="0" borderId="11" xfId="5" applyFont="1" applyBorder="1" applyAlignment="1" applyProtection="1">
      <alignment horizontal="left" vertical="center"/>
      <protection locked="0"/>
    </xf>
    <xf numFmtId="0" fontId="68" fillId="0" borderId="12" xfId="5" applyFont="1" applyBorder="1" applyAlignment="1" applyProtection="1">
      <alignment horizontal="left" vertical="center"/>
      <protection locked="0"/>
    </xf>
    <xf numFmtId="0" fontId="68" fillId="0" borderId="14" xfId="5" applyFont="1" applyBorder="1" applyAlignment="1" applyProtection="1">
      <alignment horizontal="left" vertical="center"/>
      <protection locked="0"/>
    </xf>
    <xf numFmtId="0" fontId="63" fillId="0" borderId="0" xfId="5" applyFont="1" applyAlignment="1" applyProtection="1">
      <alignment horizontal="left" vertical="center"/>
      <protection locked="0"/>
    </xf>
    <xf numFmtId="0" fontId="63" fillId="0" borderId="20" xfId="5" applyFont="1" applyBorder="1" applyAlignment="1" applyProtection="1">
      <alignment horizontal="left" vertical="center"/>
      <protection locked="0"/>
    </xf>
    <xf numFmtId="180" fontId="63" fillId="0" borderId="10" xfId="5" applyNumberFormat="1" applyFont="1" applyBorder="1" applyAlignment="1" applyProtection="1">
      <alignment horizontal="left" vertical="center"/>
      <protection locked="0"/>
    </xf>
    <xf numFmtId="180" fontId="63" fillId="0" borderId="20" xfId="5" applyNumberFormat="1" applyFont="1" applyBorder="1" applyAlignment="1" applyProtection="1">
      <alignment horizontal="left" vertical="center"/>
      <protection locked="0"/>
    </xf>
    <xf numFmtId="181" fontId="63" fillId="0" borderId="10" xfId="5" applyNumberFormat="1" applyFont="1" applyBorder="1" applyAlignment="1" applyProtection="1">
      <alignment horizontal="left" vertical="center"/>
      <protection locked="0"/>
    </xf>
    <xf numFmtId="181" fontId="63" fillId="0" borderId="0" xfId="5" applyNumberFormat="1" applyFont="1" applyAlignment="1" applyProtection="1">
      <alignment horizontal="left" vertical="center"/>
      <protection locked="0"/>
    </xf>
    <xf numFmtId="0" fontId="65" fillId="0" borderId="19" xfId="5" applyFont="1" applyBorder="1" applyAlignment="1" applyProtection="1">
      <alignment horizontal="left" vertical="center"/>
      <protection locked="0"/>
    </xf>
    <xf numFmtId="0" fontId="79" fillId="0" borderId="13" xfId="0" applyFont="1" applyBorder="1" applyAlignment="1">
      <alignment horizontal="left" vertical="center"/>
    </xf>
    <xf numFmtId="9" fontId="65" fillId="0" borderId="15" xfId="8" applyFont="1" applyFill="1" applyBorder="1" applyAlignment="1" applyProtection="1">
      <alignment horizontal="center" vertical="center" wrapText="1"/>
      <protection locked="0"/>
    </xf>
    <xf numFmtId="9" fontId="80" fillId="0" borderId="17" xfId="8" applyFont="1" applyBorder="1" applyAlignment="1">
      <alignment horizontal="center" vertical="center" wrapText="1"/>
    </xf>
    <xf numFmtId="0" fontId="63" fillId="0" borderId="15" xfId="5" applyFont="1" applyBorder="1" applyAlignment="1" applyProtection="1">
      <alignment horizontal="left" vertical="center"/>
      <protection locked="0"/>
    </xf>
    <xf numFmtId="0" fontId="78" fillId="0" borderId="16" xfId="0" applyFont="1" applyBorder="1" applyAlignment="1">
      <alignment horizontal="left" vertical="center"/>
    </xf>
    <xf numFmtId="0" fontId="2" fillId="0" borderId="10" xfId="5" applyFont="1" applyBorder="1" applyAlignment="1" applyProtection="1">
      <alignment horizontal="left" vertical="center"/>
      <protection locked="0"/>
    </xf>
    <xf numFmtId="0" fontId="2" fillId="0" borderId="0" xfId="5" applyFont="1" applyAlignment="1" applyProtection="1">
      <alignment horizontal="left" vertical="center"/>
      <protection locked="0"/>
    </xf>
    <xf numFmtId="0" fontId="2" fillId="0" borderId="20" xfId="5" applyFont="1" applyBorder="1" applyAlignment="1" applyProtection="1">
      <alignment horizontal="left" vertical="center"/>
      <protection locked="0"/>
    </xf>
    <xf numFmtId="180" fontId="63" fillId="0" borderId="0" xfId="5" applyNumberFormat="1" applyFont="1" applyAlignment="1" applyProtection="1">
      <alignment horizontal="left" vertical="center"/>
      <protection locked="0"/>
    </xf>
    <xf numFmtId="0" fontId="62" fillId="0" borderId="0" xfId="5" applyFont="1" applyAlignment="1" applyProtection="1">
      <alignment horizontal="left" vertical="center"/>
      <protection locked="0"/>
    </xf>
    <xf numFmtId="0" fontId="36" fillId="0" borderId="10" xfId="5" applyFont="1" applyBorder="1" applyAlignment="1" applyProtection="1">
      <alignment horizontal="left" vertical="center"/>
      <protection locked="0"/>
    </xf>
    <xf numFmtId="171" fontId="54" fillId="0" borderId="10" xfId="5" applyNumberFormat="1" applyFont="1" applyBorder="1" applyAlignment="1" applyProtection="1">
      <alignment horizontal="left" vertical="center"/>
      <protection locked="0"/>
    </xf>
    <xf numFmtId="171" fontId="54" fillId="0" borderId="0" xfId="5" applyNumberFormat="1" applyFont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right" vertical="center"/>
      <protection locked="0"/>
    </xf>
    <xf numFmtId="174" fontId="54" fillId="0" borderId="0" xfId="5" applyNumberFormat="1" applyFont="1" applyAlignment="1" applyProtection="1">
      <alignment horizontal="left" vertical="center"/>
      <protection locked="0"/>
    </xf>
    <xf numFmtId="0" fontId="54" fillId="0" borderId="10" xfId="5" applyFont="1" applyBorder="1" applyAlignment="1" applyProtection="1">
      <alignment horizontal="left" vertical="center"/>
      <protection locked="0"/>
    </xf>
    <xf numFmtId="0" fontId="54" fillId="0" borderId="0" xfId="5" applyFont="1" applyAlignment="1" applyProtection="1">
      <alignment horizontal="left" vertical="center"/>
      <protection locked="0"/>
    </xf>
    <xf numFmtId="0" fontId="67" fillId="0" borderId="0" xfId="5" applyFont="1" applyAlignment="1" applyProtection="1">
      <alignment horizontal="right" vertical="center"/>
      <protection locked="0"/>
    </xf>
    <xf numFmtId="0" fontId="5" fillId="2" borderId="24" xfId="5" applyFont="1" applyFill="1" applyBorder="1" applyAlignment="1" applyProtection="1">
      <alignment horizontal="center" vertical="center"/>
      <protection locked="0"/>
    </xf>
    <xf numFmtId="0" fontId="5" fillId="2" borderId="25" xfId="5" applyFont="1" applyFill="1" applyBorder="1" applyAlignment="1" applyProtection="1">
      <alignment horizontal="center" vertical="center"/>
      <protection locked="0"/>
    </xf>
    <xf numFmtId="0" fontId="5" fillId="2" borderId="26" xfId="5" applyFont="1" applyFill="1" applyBorder="1" applyAlignment="1" applyProtection="1">
      <alignment horizontal="center" vertical="center"/>
      <protection locked="0"/>
    </xf>
    <xf numFmtId="0" fontId="67" fillId="0" borderId="0" xfId="5" applyFont="1" applyAlignment="1" applyProtection="1">
      <alignment horizontal="center" vertical="center"/>
      <protection locked="0"/>
    </xf>
    <xf numFmtId="166" fontId="54" fillId="0" borderId="0" xfId="1" applyFont="1" applyFill="1" applyBorder="1" applyAlignment="1" applyProtection="1">
      <alignment horizontal="center" vertical="center"/>
      <protection locked="0"/>
    </xf>
    <xf numFmtId="177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170" fontId="5" fillId="0" borderId="0" xfId="5" applyNumberFormat="1" applyFont="1" applyAlignment="1" applyProtection="1">
      <alignment horizontal="center" vertical="center"/>
      <protection locked="0"/>
    </xf>
    <xf numFmtId="0" fontId="68" fillId="0" borderId="0" xfId="5" applyFont="1" applyAlignment="1" applyProtection="1">
      <alignment horizontal="right" vertical="center"/>
      <protection locked="0"/>
    </xf>
    <xf numFmtId="16" fontId="6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7" borderId="24" xfId="5" applyFont="1" applyFill="1" applyBorder="1" applyAlignment="1" applyProtection="1">
      <alignment horizontal="center" vertical="center"/>
      <protection locked="0"/>
    </xf>
    <xf numFmtId="0" fontId="5" fillId="7" borderId="25" xfId="5" applyFont="1" applyFill="1" applyBorder="1" applyAlignment="1" applyProtection="1">
      <alignment horizontal="center" vertical="center"/>
      <protection locked="0"/>
    </xf>
    <xf numFmtId="0" fontId="5" fillId="7" borderId="26" xfId="5" applyFont="1" applyFill="1" applyBorder="1" applyAlignment="1" applyProtection="1">
      <alignment horizontal="center" vertical="center"/>
      <protection locked="0"/>
    </xf>
    <xf numFmtId="0" fontId="63" fillId="0" borderId="27" xfId="5" applyFont="1" applyBorder="1" applyAlignment="1" applyProtection="1">
      <alignment horizontal="center" vertical="center" textRotation="180" wrapText="1"/>
      <protection locked="0"/>
    </xf>
    <xf numFmtId="0" fontId="63" fillId="0" borderId="31" xfId="5" applyFont="1" applyBorder="1" applyAlignment="1" applyProtection="1">
      <alignment horizontal="center" vertical="center" textRotation="180" wrapText="1"/>
      <protection locked="0"/>
    </xf>
    <xf numFmtId="0" fontId="63" fillId="0" borderId="44" xfId="5" applyFont="1" applyBorder="1" applyAlignment="1" applyProtection="1">
      <alignment horizontal="center" vertical="center" textRotation="180" wrapText="1"/>
      <protection locked="0"/>
    </xf>
    <xf numFmtId="0" fontId="63" fillId="0" borderId="45" xfId="5" applyFont="1" applyBorder="1" applyAlignment="1" applyProtection="1">
      <alignment horizontal="center" vertical="center" textRotation="180" wrapText="1"/>
      <protection locked="0"/>
    </xf>
    <xf numFmtId="0" fontId="4" fillId="0" borderId="27" xfId="5" applyFont="1" applyBorder="1" applyAlignment="1" applyProtection="1">
      <alignment horizontal="center" vertical="center"/>
      <protection locked="0"/>
    </xf>
    <xf numFmtId="0" fontId="4" fillId="0" borderId="28" xfId="5" applyFont="1" applyBorder="1" applyAlignment="1" applyProtection="1">
      <alignment horizontal="center" vertical="center"/>
      <protection locked="0"/>
    </xf>
    <xf numFmtId="0" fontId="4" fillId="0" borderId="31" xfId="5" applyFont="1" applyBorder="1" applyAlignment="1" applyProtection="1">
      <alignment horizontal="center" vertical="center"/>
      <protection locked="0"/>
    </xf>
    <xf numFmtId="0" fontId="4" fillId="0" borderId="44" xfId="5" applyFont="1" applyBorder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45" xfId="5" applyFont="1" applyBorder="1" applyAlignment="1" applyProtection="1">
      <alignment horizontal="center" vertical="center"/>
      <protection locked="0"/>
    </xf>
    <xf numFmtId="0" fontId="4" fillId="0" borderId="29" xfId="5" applyFont="1" applyBorder="1" applyAlignment="1" applyProtection="1">
      <alignment horizontal="center" vertical="center"/>
      <protection locked="0"/>
    </xf>
    <xf numFmtId="0" fontId="4" fillId="0" borderId="5" xfId="5" applyFont="1" applyBorder="1" applyAlignment="1" applyProtection="1">
      <alignment horizontal="center" vertical="center"/>
      <protection locked="0"/>
    </xf>
    <xf numFmtId="0" fontId="4" fillId="0" borderId="30" xfId="5" applyFont="1" applyBorder="1" applyAlignment="1" applyProtection="1">
      <alignment horizontal="center" vertical="center"/>
      <protection locked="0"/>
    </xf>
    <xf numFmtId="0" fontId="36" fillId="0" borderId="32" xfId="5" applyFont="1" applyBorder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5" fillId="0" borderId="44" xfId="5" applyFont="1" applyBorder="1" applyAlignment="1" applyProtection="1">
      <alignment horizontal="center" vertical="center"/>
      <protection locked="0"/>
    </xf>
    <xf numFmtId="0" fontId="5" fillId="0" borderId="45" xfId="5" applyFont="1" applyBorder="1" applyAlignment="1" applyProtection="1">
      <alignment horizontal="center" vertical="center"/>
      <protection locked="0"/>
    </xf>
    <xf numFmtId="0" fontId="5" fillId="0" borderId="29" xfId="5" applyFont="1" applyBorder="1" applyAlignment="1" applyProtection="1">
      <alignment horizontal="center" vertical="center"/>
      <protection locked="0"/>
    </xf>
    <xf numFmtId="0" fontId="5" fillId="0" borderId="5" xfId="5" applyFont="1" applyBorder="1" applyAlignment="1" applyProtection="1">
      <alignment horizontal="center" vertical="center"/>
      <protection locked="0"/>
    </xf>
    <xf numFmtId="0" fontId="5" fillId="0" borderId="30" xfId="5" applyFont="1" applyBorder="1" applyAlignment="1" applyProtection="1">
      <alignment horizontal="center" vertical="center"/>
      <protection locked="0"/>
    </xf>
    <xf numFmtId="0" fontId="6" fillId="0" borderId="27" xfId="5" applyFont="1" applyBorder="1" applyAlignment="1" applyProtection="1">
      <alignment horizontal="center" vertical="center"/>
      <protection locked="0"/>
    </xf>
    <xf numFmtId="0" fontId="6" fillId="0" borderId="31" xfId="5" applyFont="1" applyBorder="1" applyAlignment="1" applyProtection="1">
      <alignment horizontal="center" vertical="center"/>
      <protection locked="0"/>
    </xf>
    <xf numFmtId="0" fontId="6" fillId="0" borderId="44" xfId="5" applyFont="1" applyBorder="1" applyAlignment="1" applyProtection="1">
      <alignment horizontal="center" vertical="center"/>
      <protection locked="0"/>
    </xf>
    <xf numFmtId="0" fontId="6" fillId="0" borderId="45" xfId="5" applyFont="1" applyBorder="1" applyAlignment="1" applyProtection="1">
      <alignment horizontal="center" vertical="center"/>
      <protection locked="0"/>
    </xf>
    <xf numFmtId="0" fontId="6" fillId="0" borderId="29" xfId="5" applyFont="1" applyBorder="1" applyAlignment="1" applyProtection="1">
      <alignment horizontal="center" vertical="center"/>
      <protection locked="0"/>
    </xf>
    <xf numFmtId="0" fontId="6" fillId="0" borderId="30" xfId="5" applyFont="1" applyBorder="1" applyAlignment="1" applyProtection="1">
      <alignment horizontal="center" vertical="center"/>
      <protection locked="0"/>
    </xf>
    <xf numFmtId="2" fontId="36" fillId="0" borderId="32" xfId="5" applyNumberFormat="1" applyFont="1" applyBorder="1" applyAlignment="1" applyProtection="1">
      <alignment horizontal="center" vertical="center"/>
      <protection locked="0"/>
    </xf>
    <xf numFmtId="2" fontId="63" fillId="0" borderId="24" xfId="5" applyNumberFormat="1" applyFont="1" applyBorder="1" applyAlignment="1" applyProtection="1">
      <alignment horizontal="center" vertical="center"/>
      <protection locked="0"/>
    </xf>
    <xf numFmtId="2" fontId="63" fillId="0" borderId="26" xfId="5" applyNumberFormat="1" applyFont="1" applyBorder="1" applyAlignment="1" applyProtection="1">
      <alignment horizontal="center" vertical="center"/>
      <protection locked="0"/>
    </xf>
    <xf numFmtId="44" fontId="63" fillId="0" borderId="32" xfId="3" applyNumberFormat="1" applyFont="1" applyFill="1" applyBorder="1" applyAlignment="1" applyProtection="1">
      <alignment horizontal="right" vertical="center"/>
      <protection locked="0"/>
    </xf>
    <xf numFmtId="0" fontId="67" fillId="2" borderId="24" xfId="5" applyFont="1" applyFill="1" applyBorder="1" applyAlignment="1" applyProtection="1">
      <alignment horizontal="center" vertical="center"/>
      <protection locked="0"/>
    </xf>
    <xf numFmtId="0" fontId="67" fillId="2" borderId="25" xfId="5" applyFont="1" applyFill="1" applyBorder="1" applyAlignment="1" applyProtection="1">
      <alignment horizontal="center" vertical="center"/>
      <protection locked="0"/>
    </xf>
    <xf numFmtId="0" fontId="67" fillId="2" borderId="26" xfId="5" applyFont="1" applyFill="1" applyBorder="1" applyAlignment="1" applyProtection="1">
      <alignment horizontal="center" vertical="center"/>
      <protection locked="0"/>
    </xf>
    <xf numFmtId="0" fontId="4" fillId="0" borderId="22" xfId="5" applyFont="1" applyBorder="1" applyAlignment="1" applyProtection="1">
      <alignment horizontal="center" vertical="center"/>
      <protection locked="0"/>
    </xf>
    <xf numFmtId="0" fontId="6" fillId="0" borderId="19" xfId="5" applyFont="1" applyBorder="1" applyAlignment="1" applyProtection="1">
      <alignment horizontal="center" vertical="center"/>
      <protection locked="0"/>
    </xf>
    <xf numFmtId="0" fontId="6" fillId="0" borderId="13" xfId="5" applyFont="1" applyBorder="1" applyAlignment="1" applyProtection="1">
      <alignment horizontal="center" vertical="center"/>
      <protection locked="0"/>
    </xf>
    <xf numFmtId="0" fontId="6" fillId="0" borderId="18" xfId="5" applyFont="1" applyBorder="1" applyAlignment="1" applyProtection="1">
      <alignment horizontal="center" vertical="center"/>
      <protection locked="0"/>
    </xf>
    <xf numFmtId="172" fontId="62" fillId="0" borderId="47" xfId="5" applyNumberFormat="1" applyFont="1" applyBorder="1" applyAlignment="1" applyProtection="1">
      <alignment horizontal="center" vertical="center"/>
      <protection locked="0"/>
    </xf>
    <xf numFmtId="0" fontId="62" fillId="0" borderId="47" xfId="5" applyFont="1" applyBorder="1" applyAlignment="1" applyProtection="1">
      <alignment horizontal="center" vertical="center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left" vertical="top"/>
      <protection locked="0"/>
    </xf>
    <xf numFmtId="2" fontId="5" fillId="0" borderId="0" xfId="5" applyNumberFormat="1" applyFont="1" applyAlignment="1" applyProtection="1">
      <alignment horizontal="left" vertical="center"/>
      <protection locked="0"/>
    </xf>
    <xf numFmtId="0" fontId="78" fillId="0" borderId="0" xfId="0" applyFont="1" applyBorder="1" applyAlignment="1">
      <alignment horizontal="left" vertical="center"/>
    </xf>
    <xf numFmtId="0" fontId="63" fillId="5" borderId="19" xfId="5" applyFont="1" applyFill="1" applyBorder="1" applyAlignment="1" applyProtection="1">
      <alignment horizontal="center" vertical="center"/>
      <protection locked="0"/>
    </xf>
    <xf numFmtId="0" fontId="63" fillId="5" borderId="13" xfId="5" applyFont="1" applyFill="1" applyBorder="1" applyAlignment="1" applyProtection="1">
      <alignment horizontal="center" vertical="center"/>
      <protection locked="0"/>
    </xf>
    <xf numFmtId="0" fontId="63" fillId="5" borderId="18" xfId="5" applyFont="1" applyFill="1" applyBorder="1" applyAlignment="1" applyProtection="1">
      <alignment horizontal="center" vertical="center"/>
      <protection locked="0"/>
    </xf>
    <xf numFmtId="172" fontId="36" fillId="0" borderId="0" xfId="5" applyNumberFormat="1" applyFont="1" applyAlignment="1" applyProtection="1">
      <alignment horizontal="right" vertical="center"/>
      <protection locked="0"/>
    </xf>
    <xf numFmtId="0" fontId="36" fillId="0" borderId="0" xfId="5" applyFont="1" applyAlignment="1" applyProtection="1">
      <alignment horizontal="right" vertical="center"/>
      <protection locked="0"/>
    </xf>
    <xf numFmtId="0" fontId="2" fillId="0" borderId="21" xfId="5" applyFont="1" applyBorder="1" applyAlignment="1" applyProtection="1">
      <alignment horizontal="center" vertical="center"/>
      <protection locked="0"/>
    </xf>
    <xf numFmtId="0" fontId="4" fillId="0" borderId="23" xfId="5" applyFont="1" applyBorder="1" applyAlignment="1" applyProtection="1">
      <alignment horizontal="center" vertical="center"/>
      <protection locked="0"/>
    </xf>
    <xf numFmtId="0" fontId="6" fillId="0" borderId="28" xfId="5" applyFont="1" applyBorder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6" fillId="0" borderId="5" xfId="5" applyFont="1" applyBorder="1" applyAlignment="1" applyProtection="1">
      <alignment horizontal="center" vertical="center"/>
      <protection locked="0"/>
    </xf>
    <xf numFmtId="173" fontId="4" fillId="0" borderId="29" xfId="5" applyNumberFormat="1" applyFont="1" applyBorder="1" applyAlignment="1" applyProtection="1">
      <alignment horizontal="center" vertical="center"/>
      <protection locked="0"/>
    </xf>
    <xf numFmtId="173" fontId="4" fillId="0" borderId="5" xfId="5" applyNumberFormat="1" applyFont="1" applyBorder="1" applyAlignment="1" applyProtection="1">
      <alignment horizontal="center" vertical="center"/>
      <protection locked="0"/>
    </xf>
    <xf numFmtId="173" fontId="4" fillId="0" borderId="30" xfId="5" applyNumberFormat="1" applyFont="1" applyBorder="1" applyAlignment="1" applyProtection="1">
      <alignment horizontal="center" vertical="center"/>
      <protection locked="0"/>
    </xf>
    <xf numFmtId="0" fontId="4" fillId="0" borderId="21" xfId="5" applyFont="1" applyBorder="1" applyAlignment="1" applyProtection="1">
      <alignment horizontal="center" vertical="center"/>
      <protection locked="0"/>
    </xf>
    <xf numFmtId="0" fontId="65" fillId="7" borderId="24" xfId="5" applyFont="1" applyFill="1" applyBorder="1" applyAlignment="1" applyProtection="1">
      <alignment horizontal="center" vertical="center"/>
      <protection locked="0"/>
    </xf>
    <xf numFmtId="0" fontId="65" fillId="7" borderId="25" xfId="5" applyFont="1" applyFill="1" applyBorder="1" applyAlignment="1" applyProtection="1">
      <alignment horizontal="center" vertical="center"/>
      <protection locked="0"/>
    </xf>
    <xf numFmtId="0" fontId="65" fillId="7" borderId="26" xfId="5" applyFont="1" applyFill="1" applyBorder="1" applyAlignment="1" applyProtection="1">
      <alignment horizontal="center" vertical="center"/>
      <protection locked="0"/>
    </xf>
    <xf numFmtId="0" fontId="71" fillId="0" borderId="15" xfId="0" applyFont="1" applyBorder="1" applyAlignment="1">
      <alignment horizontal="center" vertical="center"/>
    </xf>
    <xf numFmtId="0" fontId="71" fillId="0" borderId="16" xfId="0" applyFont="1" applyBorder="1" applyAlignment="1">
      <alignment horizontal="center" vertical="center"/>
    </xf>
    <xf numFmtId="0" fontId="71" fillId="0" borderId="17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2" xfId="0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170" fontId="69" fillId="6" borderId="0" xfId="5" applyNumberFormat="1" applyFont="1" applyFill="1" applyAlignment="1" applyProtection="1">
      <alignment horizontal="center" vertical="center"/>
      <protection locked="0"/>
    </xf>
    <xf numFmtId="0" fontId="65" fillId="6" borderId="0" xfId="5" applyFont="1" applyFill="1" applyAlignment="1" applyProtection="1">
      <alignment horizontal="center" vertical="center"/>
      <protection locked="0"/>
    </xf>
    <xf numFmtId="164" fontId="36" fillId="0" borderId="0" xfId="5" applyNumberFormat="1" applyFont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4" fillId="0" borderId="0" xfId="5" applyFont="1" applyAlignment="1" applyProtection="1">
      <alignment horizontal="right" vertical="center"/>
      <protection locked="0"/>
    </xf>
    <xf numFmtId="0" fontId="54" fillId="0" borderId="11" xfId="5" applyFont="1" applyBorder="1" applyAlignment="1" applyProtection="1">
      <alignment horizontal="center" vertical="center"/>
      <protection locked="0"/>
    </xf>
    <xf numFmtId="0" fontId="54" fillId="0" borderId="12" xfId="5" applyFont="1" applyBorder="1" applyAlignment="1" applyProtection="1">
      <alignment horizontal="center" vertical="center"/>
      <protection locked="0"/>
    </xf>
    <xf numFmtId="170" fontId="62" fillId="0" borderId="47" xfId="5" applyNumberFormat="1" applyFont="1" applyBorder="1" applyAlignment="1" applyProtection="1">
      <alignment horizontal="right" vertical="center"/>
      <protection locked="0"/>
    </xf>
    <xf numFmtId="170" fontId="63" fillId="0" borderId="24" xfId="5" applyNumberFormat="1" applyFont="1" applyBorder="1" applyAlignment="1" applyProtection="1">
      <alignment horizontal="center" vertical="center"/>
      <protection locked="0"/>
    </xf>
    <xf numFmtId="170" fontId="63" fillId="0" borderId="25" xfId="5" applyNumberFormat="1" applyFont="1" applyBorder="1" applyAlignment="1" applyProtection="1">
      <alignment horizontal="center" vertical="center"/>
      <protection locked="0"/>
    </xf>
    <xf numFmtId="170" fontId="63" fillId="0" borderId="26" xfId="5" applyNumberFormat="1" applyFont="1" applyBorder="1" applyAlignment="1" applyProtection="1">
      <alignment horizontal="center" vertical="center"/>
      <protection locked="0"/>
    </xf>
    <xf numFmtId="0" fontId="6" fillId="5" borderId="47" xfId="5" applyFont="1" applyFill="1" applyBorder="1" applyAlignment="1" applyProtection="1">
      <alignment horizontal="center" vertical="center"/>
      <protection locked="0"/>
    </xf>
    <xf numFmtId="171" fontId="51" fillId="0" borderId="0" xfId="5" applyNumberFormat="1" applyFont="1" applyAlignment="1" applyProtection="1">
      <alignment horizontal="left" vertical="center"/>
      <protection locked="0"/>
    </xf>
    <xf numFmtId="171" fontId="36" fillId="0" borderId="0" xfId="5" applyNumberFormat="1" applyFont="1" applyAlignment="1" applyProtection="1">
      <alignment horizontal="left" vertical="center"/>
      <protection locked="0"/>
    </xf>
    <xf numFmtId="170" fontId="63" fillId="0" borderId="32" xfId="5" applyNumberFormat="1" applyFont="1" applyBorder="1" applyAlignment="1" applyProtection="1">
      <alignment horizontal="center" vertical="center"/>
      <protection locked="0"/>
    </xf>
    <xf numFmtId="2" fontId="62" fillId="0" borderId="47" xfId="5" applyNumberFormat="1" applyFont="1" applyBorder="1" applyAlignment="1" applyProtection="1">
      <alignment horizontal="center" vertical="center"/>
      <protection locked="0"/>
    </xf>
    <xf numFmtId="170" fontId="5" fillId="0" borderId="32" xfId="5" applyNumberFormat="1" applyFont="1" applyBorder="1" applyAlignment="1" applyProtection="1">
      <alignment horizontal="right" vertical="center"/>
      <protection locked="0"/>
    </xf>
    <xf numFmtId="0" fontId="5" fillId="0" borderId="32" xfId="5" applyFont="1" applyBorder="1" applyAlignment="1" applyProtection="1">
      <alignment horizontal="right" vertical="center"/>
      <protection locked="0"/>
    </xf>
    <xf numFmtId="0" fontId="6" fillId="0" borderId="32" xfId="5" applyFont="1" applyBorder="1" applyAlignment="1" applyProtection="1">
      <alignment horizontal="right" vertical="center"/>
      <protection locked="0"/>
    </xf>
    <xf numFmtId="170" fontId="72" fillId="4" borderId="24" xfId="5" applyNumberFormat="1" applyFont="1" applyFill="1" applyBorder="1" applyAlignment="1" applyProtection="1">
      <alignment horizontal="center" vertical="center"/>
      <protection locked="0"/>
    </xf>
    <xf numFmtId="170" fontId="72" fillId="4" borderId="25" xfId="5" applyNumberFormat="1" applyFont="1" applyFill="1" applyBorder="1" applyAlignment="1" applyProtection="1">
      <alignment horizontal="center" vertical="center"/>
      <protection locked="0"/>
    </xf>
    <xf numFmtId="170" fontId="72" fillId="4" borderId="26" xfId="5" applyNumberFormat="1" applyFont="1" applyFill="1" applyBorder="1" applyAlignment="1" applyProtection="1">
      <alignment horizontal="center" vertical="center"/>
      <protection locked="0"/>
    </xf>
    <xf numFmtId="170" fontId="36" fillId="0" borderId="32" xfId="3" applyNumberFormat="1" applyFont="1" applyFill="1" applyBorder="1" applyAlignment="1" applyProtection="1">
      <alignment horizontal="right" vertical="center"/>
      <protection locked="0"/>
    </xf>
    <xf numFmtId="165" fontId="36" fillId="0" borderId="32" xfId="3" applyFont="1" applyFill="1" applyBorder="1" applyAlignment="1" applyProtection="1">
      <alignment horizontal="right" vertical="center"/>
      <protection locked="0"/>
    </xf>
    <xf numFmtId="175" fontId="36" fillId="0" borderId="32" xfId="5" applyNumberFormat="1" applyFont="1" applyBorder="1" applyAlignment="1" applyProtection="1">
      <alignment horizontal="center" vertical="center"/>
      <protection locked="0"/>
    </xf>
    <xf numFmtId="0" fontId="59" fillId="0" borderId="32" xfId="5" applyFont="1" applyBorder="1" applyAlignment="1" applyProtection="1">
      <alignment horizontal="center" vertical="center"/>
      <protection locked="0"/>
    </xf>
    <xf numFmtId="171" fontId="70" fillId="0" borderId="0" xfId="5" applyNumberFormat="1" applyFont="1" applyAlignment="1" applyProtection="1">
      <alignment horizontal="right" vertical="center"/>
      <protection locked="0"/>
    </xf>
    <xf numFmtId="0" fontId="70" fillId="0" borderId="0" xfId="5" applyFont="1" applyAlignment="1" applyProtection="1">
      <alignment horizontal="right" vertical="center"/>
      <protection locked="0"/>
    </xf>
    <xf numFmtId="173" fontId="62" fillId="0" borderId="47" xfId="5" applyNumberFormat="1" applyFont="1" applyBorder="1" applyAlignment="1" applyProtection="1">
      <alignment horizontal="center" vertical="center"/>
      <protection locked="0"/>
    </xf>
    <xf numFmtId="2" fontId="63" fillId="0" borderId="32" xfId="5" applyNumberFormat="1" applyFont="1" applyBorder="1" applyAlignment="1" applyProtection="1">
      <alignment horizontal="center" vertical="center"/>
      <protection locked="0"/>
    </xf>
    <xf numFmtId="0" fontId="6" fillId="0" borderId="29" xfId="5" applyFont="1" applyBorder="1" applyAlignment="1" applyProtection="1">
      <alignment horizontal="left" vertical="center"/>
      <protection locked="0"/>
    </xf>
    <xf numFmtId="0" fontId="6" fillId="0" borderId="5" xfId="5" applyFont="1" applyBorder="1" applyAlignment="1" applyProtection="1">
      <alignment horizontal="left" vertical="center"/>
      <protection locked="0"/>
    </xf>
    <xf numFmtId="0" fontId="6" fillId="0" borderId="30" xfId="5" applyFont="1" applyBorder="1" applyAlignment="1" applyProtection="1">
      <alignment horizontal="left" vertical="center"/>
      <protection locked="0"/>
    </xf>
    <xf numFmtId="0" fontId="6" fillId="0" borderId="24" xfId="5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/>
      <protection locked="0"/>
    </xf>
    <xf numFmtId="0" fontId="6" fillId="0" borderId="26" xfId="5" applyFont="1" applyBorder="1" applyAlignment="1" applyProtection="1">
      <alignment horizontal="center" vertical="center"/>
      <protection locked="0"/>
    </xf>
    <xf numFmtId="172" fontId="6" fillId="0" borderId="0" xfId="5" applyNumberFormat="1" applyFont="1" applyAlignment="1" applyProtection="1">
      <alignment horizontal="center" vertical="center"/>
      <protection locked="0"/>
    </xf>
    <xf numFmtId="0" fontId="65" fillId="2" borderId="24" xfId="5" applyFont="1" applyFill="1" applyBorder="1" applyAlignment="1" applyProtection="1">
      <alignment horizontal="center" vertical="center"/>
      <protection locked="0"/>
    </xf>
    <xf numFmtId="0" fontId="65" fillId="2" borderId="25" xfId="5" applyFont="1" applyFill="1" applyBorder="1" applyAlignment="1" applyProtection="1">
      <alignment horizontal="center" vertical="center"/>
      <protection locked="0"/>
    </xf>
    <xf numFmtId="0" fontId="65" fillId="2" borderId="26" xfId="5" applyFont="1" applyFill="1" applyBorder="1" applyAlignment="1" applyProtection="1">
      <alignment horizontal="center" vertical="center"/>
      <protection locked="0"/>
    </xf>
    <xf numFmtId="178" fontId="63" fillId="0" borderId="0" xfId="5" applyNumberFormat="1" applyFont="1" applyAlignment="1" applyProtection="1">
      <alignment horizontal="center" vertical="center"/>
      <protection locked="0"/>
    </xf>
    <xf numFmtId="2" fontId="6" fillId="5" borderId="24" xfId="5" applyNumberFormat="1" applyFont="1" applyFill="1" applyBorder="1" applyAlignment="1" applyProtection="1">
      <alignment horizontal="center" vertical="center"/>
      <protection locked="0"/>
    </xf>
    <xf numFmtId="2" fontId="6" fillId="5" borderId="26" xfId="5" applyNumberFormat="1" applyFont="1" applyFill="1" applyBorder="1" applyAlignment="1" applyProtection="1">
      <alignment horizontal="center" vertical="center"/>
      <protection locked="0"/>
    </xf>
    <xf numFmtId="170" fontId="36" fillId="0" borderId="32" xfId="5" applyNumberFormat="1" applyFont="1" applyBorder="1" applyAlignment="1" applyProtection="1">
      <alignment horizontal="center" vertical="center"/>
      <protection locked="0"/>
    </xf>
    <xf numFmtId="0" fontId="63" fillId="0" borderId="48" xfId="5" applyFont="1" applyBorder="1" applyAlignment="1" applyProtection="1">
      <alignment horizontal="center" vertical="center"/>
      <protection locked="0"/>
    </xf>
    <xf numFmtId="0" fontId="63" fillId="0" borderId="49" xfId="5" applyFont="1" applyBorder="1" applyAlignment="1" applyProtection="1">
      <alignment horizontal="center" vertical="center"/>
      <protection locked="0"/>
    </xf>
    <xf numFmtId="0" fontId="63" fillId="0" borderId="50" xfId="5" applyFont="1" applyBorder="1" applyAlignment="1" applyProtection="1">
      <alignment horizontal="center" vertical="center"/>
      <protection locked="0"/>
    </xf>
    <xf numFmtId="49" fontId="6" fillId="0" borderId="0" xfId="5" applyNumberFormat="1" applyFont="1" applyAlignment="1" applyProtection="1">
      <alignment horizontal="center" vertical="center"/>
      <protection locked="0"/>
    </xf>
    <xf numFmtId="0" fontId="2" fillId="6" borderId="0" xfId="5" applyFont="1" applyFill="1" applyAlignment="1" applyProtection="1">
      <alignment horizontal="center" vertical="center"/>
      <protection locked="0"/>
    </xf>
    <xf numFmtId="49" fontId="6" fillId="0" borderId="0" xfId="5" applyNumberFormat="1" applyFont="1" applyAlignment="1" applyProtection="1">
      <alignment horizontal="center" vertical="center" wrapText="1"/>
      <protection locked="0"/>
    </xf>
    <xf numFmtId="170" fontId="64" fillId="0" borderId="0" xfId="5" applyNumberFormat="1" applyFont="1" applyAlignment="1" applyProtection="1">
      <alignment horizontal="center" vertical="center"/>
      <protection locked="0"/>
    </xf>
    <xf numFmtId="0" fontId="6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34" fillId="0" borderId="0" xfId="5" applyFont="1" applyAlignment="1" applyProtection="1">
      <alignment horizontal="center"/>
      <protection locked="0"/>
    </xf>
    <xf numFmtId="0" fontId="5" fillId="0" borderId="19" xfId="5" applyFont="1" applyBorder="1" applyAlignment="1" applyProtection="1">
      <alignment horizontal="center" vertical="center"/>
      <protection locked="0"/>
    </xf>
    <xf numFmtId="0" fontId="5" fillId="0" borderId="13" xfId="5" applyFont="1" applyBorder="1" applyAlignment="1" applyProtection="1">
      <alignment horizontal="center" vertical="center"/>
      <protection locked="0"/>
    </xf>
    <xf numFmtId="0" fontId="5" fillId="0" borderId="18" xfId="5" applyFont="1" applyBorder="1" applyAlignment="1" applyProtection="1">
      <alignment horizontal="center" vertical="center"/>
      <protection locked="0"/>
    </xf>
    <xf numFmtId="0" fontId="54" fillId="0" borderId="19" xfId="5" applyFont="1" applyBorder="1" applyAlignment="1" applyProtection="1">
      <alignment horizontal="center" vertical="center"/>
      <protection locked="0"/>
    </xf>
    <xf numFmtId="0" fontId="54" fillId="0" borderId="13" xfId="5" applyFont="1" applyBorder="1" applyAlignment="1" applyProtection="1">
      <alignment horizontal="center" vertical="center"/>
      <protection locked="0"/>
    </xf>
    <xf numFmtId="0" fontId="54" fillId="0" borderId="18" xfId="5" applyFont="1" applyBorder="1" applyAlignment="1" applyProtection="1">
      <alignment horizontal="center" vertical="center"/>
      <protection locked="0"/>
    </xf>
    <xf numFmtId="178" fontId="62" fillId="0" borderId="47" xfId="5" applyNumberFormat="1" applyFont="1" applyBorder="1" applyAlignment="1" applyProtection="1">
      <alignment horizontal="center" vertical="center"/>
      <protection locked="0"/>
    </xf>
    <xf numFmtId="0" fontId="6" fillId="0" borderId="27" xfId="5" applyFont="1" applyBorder="1" applyAlignment="1" applyProtection="1">
      <alignment horizontal="left" vertical="center"/>
      <protection locked="0"/>
    </xf>
    <xf numFmtId="0" fontId="6" fillId="0" borderId="28" xfId="5" applyFont="1" applyBorder="1" applyAlignment="1" applyProtection="1">
      <alignment horizontal="left" vertical="center"/>
      <protection locked="0"/>
    </xf>
    <xf numFmtId="0" fontId="6" fillId="0" borderId="31" xfId="5" applyFont="1" applyBorder="1" applyAlignment="1" applyProtection="1">
      <alignment horizontal="left" vertical="center"/>
      <protection locked="0"/>
    </xf>
    <xf numFmtId="170" fontId="36" fillId="0" borderId="24" xfId="5" applyNumberFormat="1" applyFont="1" applyBorder="1" applyAlignment="1" applyProtection="1">
      <alignment horizontal="center" vertical="center"/>
      <protection locked="0"/>
    </xf>
    <xf numFmtId="170" fontId="36" fillId="0" borderId="25" xfId="5" applyNumberFormat="1" applyFont="1" applyBorder="1" applyAlignment="1" applyProtection="1">
      <alignment horizontal="center" vertical="center"/>
      <protection locked="0"/>
    </xf>
    <xf numFmtId="170" fontId="36" fillId="0" borderId="26" xfId="5" applyNumberFormat="1" applyFont="1" applyBorder="1" applyAlignment="1" applyProtection="1">
      <alignment horizontal="center" vertical="center"/>
      <protection locked="0"/>
    </xf>
    <xf numFmtId="168" fontId="36" fillId="0" borderId="24" xfId="5" applyNumberFormat="1" applyFont="1" applyBorder="1" applyAlignment="1" applyProtection="1">
      <alignment horizontal="center" vertical="center"/>
      <protection locked="0"/>
    </xf>
    <xf numFmtId="168" fontId="36" fillId="0" borderId="26" xfId="5" applyNumberFormat="1" applyFont="1" applyBorder="1" applyAlignment="1" applyProtection="1">
      <alignment horizontal="center" vertical="center"/>
      <protection locked="0"/>
    </xf>
    <xf numFmtId="0" fontId="67" fillId="4" borderId="24" xfId="5" applyFont="1" applyFill="1" applyBorder="1" applyAlignment="1" applyProtection="1">
      <alignment horizontal="center" vertical="center"/>
      <protection locked="0"/>
    </xf>
    <xf numFmtId="0" fontId="67" fillId="4" borderId="25" xfId="5" applyFont="1" applyFill="1" applyBorder="1" applyAlignment="1" applyProtection="1">
      <alignment horizontal="center" vertical="center"/>
      <protection locked="0"/>
    </xf>
    <xf numFmtId="0" fontId="67" fillId="4" borderId="26" xfId="5" applyFont="1" applyFill="1" applyBorder="1" applyAlignment="1" applyProtection="1">
      <alignment horizontal="center" vertical="center"/>
      <protection locked="0"/>
    </xf>
    <xf numFmtId="0" fontId="67" fillId="4" borderId="24" xfId="5" applyFont="1" applyFill="1" applyBorder="1" applyAlignment="1">
      <alignment horizontal="center" vertical="center"/>
    </xf>
    <xf numFmtId="0" fontId="67" fillId="4" borderId="26" xfId="5" applyFont="1" applyFill="1" applyBorder="1" applyAlignment="1">
      <alignment horizontal="center" vertical="center"/>
    </xf>
    <xf numFmtId="2" fontId="73" fillId="0" borderId="32" xfId="5" applyNumberFormat="1" applyFont="1" applyBorder="1" applyAlignment="1" applyProtection="1">
      <alignment horizontal="center" vertical="center"/>
      <protection locked="0"/>
    </xf>
    <xf numFmtId="0" fontId="6" fillId="2" borderId="24" xfId="5" applyFont="1" applyFill="1" applyBorder="1" applyAlignment="1" applyProtection="1">
      <alignment horizontal="center" vertical="center"/>
      <protection locked="0"/>
    </xf>
    <xf numFmtId="0" fontId="6" fillId="2" borderId="25" xfId="5" applyFont="1" applyFill="1" applyBorder="1" applyAlignment="1" applyProtection="1">
      <alignment horizontal="center" vertical="center"/>
      <protection locked="0"/>
    </xf>
    <xf numFmtId="0" fontId="6" fillId="2" borderId="26" xfId="5" applyFont="1" applyFill="1" applyBorder="1" applyAlignment="1" applyProtection="1">
      <alignment horizontal="center" vertical="center"/>
      <protection locked="0"/>
    </xf>
    <xf numFmtId="0" fontId="54" fillId="0" borderId="0" xfId="5" applyFont="1" applyAlignment="1" applyProtection="1">
      <alignment horizontal="center" vertical="center"/>
      <protection locked="0"/>
    </xf>
    <xf numFmtId="10" fontId="36" fillId="0" borderId="28" xfId="8" applyNumberFormat="1" applyFont="1" applyFill="1" applyBorder="1" applyAlignment="1" applyProtection="1">
      <alignment horizontal="right" vertical="center"/>
      <protection locked="0"/>
    </xf>
    <xf numFmtId="0" fontId="65" fillId="0" borderId="0" xfId="5" applyFont="1" applyAlignment="1" applyProtection="1">
      <alignment horizontal="center" vertical="center"/>
      <protection locked="0"/>
    </xf>
    <xf numFmtId="170" fontId="72" fillId="4" borderId="24" xfId="5" applyNumberFormat="1" applyFont="1" applyFill="1" applyBorder="1" applyAlignment="1" applyProtection="1">
      <alignment horizontal="right" vertical="center"/>
      <protection locked="0"/>
    </xf>
    <xf numFmtId="170" fontId="72" fillId="4" borderId="25" xfId="5" applyNumberFormat="1" applyFont="1" applyFill="1" applyBorder="1" applyAlignment="1" applyProtection="1">
      <alignment horizontal="right" vertical="center"/>
      <protection locked="0"/>
    </xf>
    <xf numFmtId="170" fontId="72" fillId="4" borderId="26" xfId="5" applyNumberFormat="1" applyFont="1" applyFill="1" applyBorder="1" applyAlignment="1" applyProtection="1">
      <alignment horizontal="right" vertical="center"/>
      <protection locked="0"/>
    </xf>
    <xf numFmtId="170" fontId="7" fillId="0" borderId="28" xfId="5" applyNumberFormat="1" applyFont="1" applyBorder="1" applyAlignment="1" applyProtection="1">
      <alignment horizontal="right" vertical="center"/>
      <protection locked="0"/>
    </xf>
    <xf numFmtId="170" fontId="7" fillId="0" borderId="46" xfId="5" applyNumberFormat="1" applyFont="1" applyBorder="1" applyAlignment="1" applyProtection="1">
      <alignment horizontal="right" vertical="center"/>
      <protection locked="0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6" fillId="2" borderId="0" xfId="5" applyFont="1" applyFill="1" applyAlignment="1" applyProtection="1">
      <alignment horizontal="center" vertical="center"/>
      <protection locked="0"/>
    </xf>
    <xf numFmtId="164" fontId="51" fillId="0" borderId="0" xfId="5" applyNumberFormat="1" applyFont="1" applyAlignment="1" applyProtection="1">
      <alignment horizontal="right" vertical="center"/>
      <protection locked="0"/>
    </xf>
    <xf numFmtId="164" fontId="51" fillId="0" borderId="20" xfId="5" applyNumberFormat="1" applyFont="1" applyBorder="1" applyAlignment="1" applyProtection="1">
      <alignment horizontal="right" vertical="center"/>
      <protection locked="0"/>
    </xf>
    <xf numFmtId="0" fontId="5" fillId="0" borderId="45" xfId="5" applyFont="1" applyBorder="1" applyAlignment="1" applyProtection="1">
      <alignment horizontal="right" vertical="center"/>
      <protection locked="0"/>
    </xf>
    <xf numFmtId="0" fontId="2" fillId="0" borderId="0" xfId="5" applyFont="1" applyBorder="1" applyAlignment="1" applyProtection="1">
      <alignment vertical="center"/>
      <protection locked="0"/>
    </xf>
    <xf numFmtId="0" fontId="2" fillId="0" borderId="0" xfId="5" applyFont="1" applyBorder="1" applyAlignment="1" applyProtection="1">
      <alignment horizontal="center" vertical="center"/>
      <protection locked="0"/>
    </xf>
    <xf numFmtId="0" fontId="67" fillId="0" borderId="0" xfId="5" applyFont="1" applyFill="1" applyBorder="1" applyAlignment="1" applyProtection="1">
      <alignment vertical="center"/>
      <protection locked="0"/>
    </xf>
    <xf numFmtId="0" fontId="67" fillId="9" borderId="24" xfId="5" applyFont="1" applyFill="1" applyBorder="1" applyAlignment="1" applyProtection="1">
      <alignment horizontal="center" vertical="center"/>
      <protection locked="0"/>
    </xf>
    <xf numFmtId="0" fontId="67" fillId="9" borderId="25" xfId="5" applyFont="1" applyFill="1" applyBorder="1" applyAlignment="1" applyProtection="1">
      <alignment horizontal="center" vertical="center"/>
      <protection locked="0"/>
    </xf>
    <xf numFmtId="0" fontId="67" fillId="9" borderId="26" xfId="5" applyFont="1" applyFill="1" applyBorder="1" applyAlignment="1" applyProtection="1">
      <alignment horizontal="center" vertical="center"/>
      <protection locked="0"/>
    </xf>
  </cellXfs>
  <cellStyles count="9">
    <cellStyle name="Millares" xfId="1" builtinId="3"/>
    <cellStyle name="Millares_TEPEYAC33USA" xfId="2"/>
    <cellStyle name="Moneda" xfId="3" builtinId="4"/>
    <cellStyle name="Moneda_TEXTO.XLS_2" xfId="4"/>
    <cellStyle name="Normal" xfId="0" builtinId="0"/>
    <cellStyle name="Normal_BNM" xfId="5"/>
    <cellStyle name="Normal_TEPEYAC33USA" xfId="6"/>
    <cellStyle name="Normal_TEXTO.XLS_1" xfId="7"/>
    <cellStyle name="Porcentaje" xfId="8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78</xdr:row>
      <xdr:rowOff>57150</xdr:rowOff>
    </xdr:from>
    <xdr:to>
      <xdr:col>10</xdr:col>
      <xdr:colOff>304800</xdr:colOff>
      <xdr:row>99</xdr:row>
      <xdr:rowOff>190500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79FD75C-C33E-ED9F-E272-19E0A32C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3458825"/>
          <a:ext cx="3971925" cy="3238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78</xdr:row>
      <xdr:rowOff>66675</xdr:rowOff>
    </xdr:from>
    <xdr:to>
      <xdr:col>22</xdr:col>
      <xdr:colOff>123825</xdr:colOff>
      <xdr:row>99</xdr:row>
      <xdr:rowOff>200025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506FBC6-8E90-10AE-8E28-87EBA5C96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13468350"/>
          <a:ext cx="3971925" cy="3238500"/>
        </a:xfrm>
        <a:prstGeom prst="rect">
          <a:avLst/>
        </a:prstGeom>
      </xdr:spPr>
    </xdr:pic>
    <xdr:clientData/>
  </xdr:twoCellAnchor>
  <xdr:twoCellAnchor>
    <xdr:from>
      <xdr:col>17</xdr:col>
      <xdr:colOff>162981</xdr:colOff>
      <xdr:row>65</xdr:row>
      <xdr:rowOff>68802</xdr:rowOff>
    </xdr:from>
    <xdr:to>
      <xdr:col>22</xdr:col>
      <xdr:colOff>61296</xdr:colOff>
      <xdr:row>68</xdr:row>
      <xdr:rowOff>28575</xdr:rowOff>
    </xdr:to>
    <xdr:sp macro="" textlink="">
      <xdr:nvSpPr>
        <xdr:cNvPr id="3" name="35 Flecha arriba">
          <a:extLst>
            <a:ext uri="{FF2B5EF4-FFF2-40B4-BE49-F238E27FC236}">
              <a16:creationId xmlns:a16="http://schemas.microsoft.com/office/drawing/2014/main" id="{058161C5-E674-4CC8-A24A-DE31DCD626B5}"/>
            </a:ext>
          </a:extLst>
        </xdr:cNvPr>
        <xdr:cNvSpPr/>
      </xdr:nvSpPr>
      <xdr:spPr bwMode="auto">
        <a:xfrm>
          <a:off x="6611406" y="11289252"/>
          <a:ext cx="1612815" cy="369348"/>
        </a:xfrm>
        <a:prstGeom prst="upArrow">
          <a:avLst>
            <a:gd name="adj1" fmla="val 50000"/>
            <a:gd name="adj2" fmla="val 78755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s-MX" sz="1100"/>
        </a:p>
      </xdr:txBody>
    </xdr:sp>
    <xdr:clientData/>
  </xdr:twoCellAnchor>
  <xdr:twoCellAnchor>
    <xdr:from>
      <xdr:col>18</xdr:col>
      <xdr:colOff>390526</xdr:colOff>
      <xdr:row>84</xdr:row>
      <xdr:rowOff>57149</xdr:rowOff>
    </xdr:from>
    <xdr:to>
      <xdr:col>20</xdr:col>
      <xdr:colOff>266701</xdr:colOff>
      <xdr:row>85</xdr:row>
      <xdr:rowOff>152400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58DCB1F-1438-0005-4B42-1D4568F579FD}"/>
            </a:ext>
          </a:extLst>
        </xdr:cNvPr>
        <xdr:cNvSpPr txBox="1"/>
      </xdr:nvSpPr>
      <xdr:spPr>
        <a:xfrm>
          <a:off x="7191376" y="14468474"/>
          <a:ext cx="590550" cy="25717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/>
            <a:t>FALLA</a:t>
          </a:r>
        </a:p>
      </xdr:txBody>
    </xdr:sp>
    <xdr:clientData/>
  </xdr:twoCellAnchor>
  <xdr:twoCellAnchor editAs="oneCell">
    <xdr:from>
      <xdr:col>16</xdr:col>
      <xdr:colOff>171450</xdr:colOff>
      <xdr:row>5</xdr:row>
      <xdr:rowOff>104775</xdr:rowOff>
    </xdr:from>
    <xdr:to>
      <xdr:col>22</xdr:col>
      <xdr:colOff>276225</xdr:colOff>
      <xdr:row>12</xdr:row>
      <xdr:rowOff>126206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048D64-DFA6-8C65-59E2-FAFD6C2D7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809625"/>
          <a:ext cx="2200275" cy="1650206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212</xdr:row>
      <xdr:rowOff>133350</xdr:rowOff>
    </xdr:from>
    <xdr:to>
      <xdr:col>10</xdr:col>
      <xdr:colOff>273900</xdr:colOff>
      <xdr:row>226</xdr:row>
      <xdr:rowOff>176850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02791E8-D3EF-37FD-4341-B4EECA5C0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33918525"/>
          <a:ext cx="3360000" cy="25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45225</xdr:colOff>
      <xdr:row>212</xdr:row>
      <xdr:rowOff>130950</xdr:rowOff>
    </xdr:from>
    <xdr:to>
      <xdr:col>21</xdr:col>
      <xdr:colOff>14325</xdr:colOff>
      <xdr:row>226</xdr:row>
      <xdr:rowOff>174450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D5E98D8-CBB5-549C-B9E4-A2F9A5146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2450" y="33916125"/>
          <a:ext cx="3360000" cy="25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95"/>
  <sheetViews>
    <sheetView showGridLines="0" tabSelected="1" view="pageBreakPreview" zoomScaleNormal="120" zoomScaleSheetLayoutView="100" workbookViewId="0">
      <selection activeCell="M148" sqref="M148"/>
    </sheetView>
  </sheetViews>
  <sheetFormatPr baseColWidth="10" defaultColWidth="2.5703125" defaultRowHeight="9" x14ac:dyDescent="0.2"/>
  <cols>
    <col min="1" max="1" width="4.28515625" style="40" customWidth="1"/>
    <col min="2" max="2" width="6.85546875" style="40" customWidth="1"/>
    <col min="3" max="3" width="7.28515625" style="40" customWidth="1"/>
    <col min="4" max="4" width="7.140625" style="40" customWidth="1"/>
    <col min="5" max="5" width="6.7109375" style="40" customWidth="1"/>
    <col min="6" max="6" width="5.85546875" style="40" customWidth="1"/>
    <col min="7" max="7" width="3.85546875" style="40" customWidth="1"/>
    <col min="8" max="8" width="4.85546875" style="40" customWidth="1"/>
    <col min="9" max="9" width="4.7109375" style="40" customWidth="1"/>
    <col min="10" max="10" width="5.7109375" style="40" customWidth="1"/>
    <col min="11" max="11" width="5" style="40" customWidth="1"/>
    <col min="12" max="12" width="4.7109375" style="40" customWidth="1"/>
    <col min="13" max="13" width="7.42578125" style="40" customWidth="1"/>
    <col min="14" max="14" width="6.85546875" style="40" customWidth="1"/>
    <col min="15" max="15" width="5.140625" style="40" customWidth="1"/>
    <col min="16" max="16" width="5.28515625" style="40" customWidth="1"/>
    <col min="17" max="17" width="5.7109375" style="40" customWidth="1"/>
    <col min="18" max="18" width="4.5703125" style="40" customWidth="1"/>
    <col min="19" max="19" width="6" style="40" customWidth="1"/>
    <col min="20" max="20" width="4.7109375" style="40" customWidth="1"/>
    <col min="21" max="21" width="5.140625" style="40" customWidth="1"/>
    <col min="22" max="23" width="5.28515625" style="40" customWidth="1"/>
    <col min="24" max="24" width="13.140625" style="40" customWidth="1"/>
    <col min="25" max="25" width="2.5703125" style="40" customWidth="1"/>
    <col min="26" max="27" width="11.28515625" style="40" customWidth="1"/>
    <col min="28" max="16384" width="2.5703125" style="40"/>
  </cols>
  <sheetData>
    <row r="1" spans="1:23" ht="11.45" customHeight="1" x14ac:dyDescent="0.2"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</row>
    <row r="2" spans="1:23" ht="16.5" customHeight="1" x14ac:dyDescent="0.2"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0" t="s">
        <v>322</v>
      </c>
      <c r="U2" s="410"/>
      <c r="V2" s="410"/>
      <c r="W2" s="410"/>
    </row>
    <row r="3" spans="1:23" ht="11.45" customHeight="1" x14ac:dyDescent="0.2"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0" t="s">
        <v>369</v>
      </c>
      <c r="U3" s="410"/>
      <c r="V3" s="410"/>
      <c r="W3" s="410"/>
    </row>
    <row r="4" spans="1:23" ht="11.25" customHeight="1" x14ac:dyDescent="0.2"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2" t="s">
        <v>343</v>
      </c>
      <c r="U4" s="412"/>
      <c r="V4" s="412"/>
      <c r="W4" s="412"/>
    </row>
    <row r="5" spans="1:23" ht="5.25" customHeight="1" x14ac:dyDescent="0.2"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2"/>
      <c r="U5" s="412"/>
      <c r="V5" s="412"/>
      <c r="W5" s="412"/>
    </row>
    <row r="6" spans="1:23" ht="17.25" customHeight="1" x14ac:dyDescent="0.3">
      <c r="E6" s="416" t="s">
        <v>349</v>
      </c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</row>
    <row r="7" spans="1:23" ht="17.25" customHeight="1" x14ac:dyDescent="0.2">
      <c r="F7" s="136"/>
      <c r="G7" s="136"/>
      <c r="H7" s="221" t="str">
        <f>"REFERIDO A FECHA DE  "&amp;M173&amp;""</f>
        <v>REFERIDO A FECHA DE  24 DE AGOSTO DEL 2008</v>
      </c>
      <c r="I7" s="136"/>
      <c r="J7" s="136"/>
      <c r="K7" s="136"/>
      <c r="L7" s="136"/>
      <c r="M7" s="136"/>
      <c r="N7" s="136"/>
      <c r="O7" s="136"/>
      <c r="P7" s="136"/>
      <c r="Q7" s="136"/>
      <c r="R7" s="136"/>
    </row>
    <row r="8" spans="1:23" ht="14.25" customHeight="1" x14ac:dyDescent="0.2">
      <c r="P8" s="48"/>
      <c r="Q8" s="48"/>
    </row>
    <row r="9" spans="1:23" ht="19.5" customHeight="1" x14ac:dyDescent="0.2">
      <c r="I9" s="48"/>
      <c r="J9" s="283" t="s">
        <v>340</v>
      </c>
      <c r="K9" s="284"/>
      <c r="L9" s="284"/>
      <c r="M9" s="284"/>
      <c r="N9" s="284"/>
      <c r="O9" s="285"/>
      <c r="P9" s="48"/>
      <c r="Q9" s="48"/>
    </row>
    <row r="10" spans="1:23" ht="18.75" customHeight="1" x14ac:dyDescent="0.2">
      <c r="D10" s="50"/>
      <c r="H10" s="48"/>
      <c r="P10" s="48"/>
      <c r="Q10" s="48"/>
    </row>
    <row r="11" spans="1:23" ht="16.149999999999999" customHeight="1" x14ac:dyDescent="0.2">
      <c r="A11" s="162" t="s">
        <v>312</v>
      </c>
      <c r="B11" s="54"/>
      <c r="C11" s="54"/>
      <c r="D11" s="55"/>
      <c r="E11" s="174" t="s">
        <v>484</v>
      </c>
      <c r="F11" s="73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ht="25.5" customHeight="1" x14ac:dyDescent="0.2">
      <c r="A12" s="166" t="s">
        <v>313</v>
      </c>
      <c r="D12" s="56"/>
      <c r="E12" s="132" t="s">
        <v>485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415"/>
      <c r="W12" s="415"/>
    </row>
    <row r="13" spans="1:23" ht="16.149999999999999" customHeight="1" x14ac:dyDescent="0.2">
      <c r="A13" s="163" t="s">
        <v>314</v>
      </c>
      <c r="B13" s="58"/>
      <c r="C13" s="58"/>
      <c r="D13" s="69"/>
      <c r="E13" s="40" t="s">
        <v>486</v>
      </c>
      <c r="G13" s="61"/>
      <c r="H13" s="61"/>
      <c r="I13" s="61"/>
      <c r="J13" s="61"/>
      <c r="K13" s="61"/>
      <c r="L13" s="61"/>
      <c r="M13" s="348"/>
      <c r="N13" s="348"/>
      <c r="O13" s="348"/>
      <c r="P13" s="348"/>
      <c r="Q13" s="413"/>
      <c r="R13" s="414"/>
      <c r="S13" s="414"/>
      <c r="T13" s="414"/>
      <c r="U13" s="414"/>
      <c r="V13" s="305"/>
      <c r="W13" s="305"/>
    </row>
    <row r="14" spans="1:23" ht="19.5" customHeight="1" x14ac:dyDescent="0.2">
      <c r="A14" s="163" t="s">
        <v>216</v>
      </c>
      <c r="D14" s="56"/>
      <c r="E14" s="132" t="s">
        <v>370</v>
      </c>
      <c r="G14" s="58"/>
      <c r="H14" s="58"/>
      <c r="I14" s="58"/>
      <c r="J14" s="58"/>
      <c r="K14" s="58"/>
      <c r="L14" s="58"/>
      <c r="M14" s="364" t="s">
        <v>352</v>
      </c>
      <c r="N14" s="364"/>
      <c r="O14" s="364"/>
      <c r="P14" s="364"/>
      <c r="Q14" s="364"/>
      <c r="R14" s="364"/>
      <c r="S14" s="363">
        <f>ROUND(T156,0)</f>
        <v>80006</v>
      </c>
      <c r="T14" s="363"/>
      <c r="U14" s="363"/>
      <c r="V14" s="363"/>
      <c r="W14" s="363"/>
    </row>
    <row r="15" spans="1:23" ht="21.75" customHeight="1" x14ac:dyDescent="0.2">
      <c r="A15" s="163" t="s">
        <v>315</v>
      </c>
      <c r="B15" s="58"/>
      <c r="C15" s="58"/>
      <c r="D15" s="69"/>
      <c r="E15" s="132" t="s">
        <v>371</v>
      </c>
      <c r="M15" s="365" t="str">
        <f>D175</f>
        <v>TREINTA Y NUEVE  MIL DOSCIENTOS TREINTA Y NUEVE  PESOS 92/100  M.N.</v>
      </c>
      <c r="N15" s="365"/>
      <c r="O15" s="365"/>
      <c r="P15" s="365"/>
      <c r="Q15" s="365"/>
      <c r="R15" s="365"/>
      <c r="S15" s="365"/>
      <c r="T15" s="365"/>
      <c r="U15" s="365"/>
      <c r="V15" s="365"/>
      <c r="W15" s="365"/>
    </row>
    <row r="16" spans="1:23" ht="16.149999999999999" customHeight="1" x14ac:dyDescent="0.2">
      <c r="A16" s="163" t="s">
        <v>353</v>
      </c>
      <c r="D16" s="56"/>
      <c r="E16" s="132" t="s">
        <v>377</v>
      </c>
      <c r="M16" s="286"/>
      <c r="N16" s="286"/>
      <c r="O16" s="286"/>
      <c r="P16" s="286"/>
      <c r="Q16" s="290"/>
      <c r="R16" s="290"/>
      <c r="S16" s="290"/>
      <c r="T16" s="290"/>
      <c r="U16" s="290"/>
      <c r="V16" s="290"/>
      <c r="W16" s="290"/>
    </row>
    <row r="17" spans="1:23" ht="16.149999999999999" customHeight="1" x14ac:dyDescent="0.2">
      <c r="A17" s="163" t="s">
        <v>354</v>
      </c>
      <c r="D17" s="56"/>
      <c r="E17" s="132" t="s">
        <v>362</v>
      </c>
      <c r="G17" s="58"/>
      <c r="H17" s="58"/>
      <c r="I17" s="58"/>
      <c r="J17" s="58"/>
      <c r="K17" s="58"/>
      <c r="L17" s="58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</row>
    <row r="18" spans="1:23" ht="16.149999999999999" customHeight="1" x14ac:dyDescent="0.2">
      <c r="A18" s="163" t="s">
        <v>316</v>
      </c>
      <c r="D18" s="56"/>
      <c r="E18" s="143" t="str">
        <f>E11</f>
        <v>XXXXXXXXXX</v>
      </c>
      <c r="F18" s="143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3" s="51" customFormat="1" ht="16.149999999999999" customHeight="1" x14ac:dyDescent="0.2">
      <c r="A19" s="163" t="s">
        <v>317</v>
      </c>
      <c r="B19" s="58"/>
      <c r="C19" s="58"/>
      <c r="D19" s="69"/>
      <c r="E19" s="132" t="s">
        <v>344</v>
      </c>
      <c r="F19" s="40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spans="1:23" ht="16.149999999999999" customHeight="1" x14ac:dyDescent="0.2">
      <c r="A20" s="163" t="s">
        <v>355</v>
      </c>
      <c r="D20" s="56"/>
      <c r="E20" s="73" t="s">
        <v>487</v>
      </c>
      <c r="F20" s="73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</row>
    <row r="21" spans="1:23" ht="16.149999999999999" customHeight="1" x14ac:dyDescent="0.2">
      <c r="A21" s="163" t="s">
        <v>356</v>
      </c>
      <c r="D21" s="56"/>
      <c r="E21" s="143" t="s">
        <v>341</v>
      </c>
      <c r="F21" s="143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</row>
    <row r="22" spans="1:23" ht="16.149999999999999" customHeight="1" x14ac:dyDescent="0.2">
      <c r="A22" s="166" t="s">
        <v>318</v>
      </c>
      <c r="D22" s="56"/>
      <c r="E22" s="187" t="s">
        <v>372</v>
      </c>
      <c r="F22" s="167"/>
      <c r="G22" s="167"/>
      <c r="H22" s="167"/>
      <c r="I22" s="167"/>
      <c r="J22" s="141"/>
      <c r="K22" s="141"/>
      <c r="L22" s="141"/>
      <c r="M22" s="57"/>
      <c r="N22" s="366"/>
      <c r="O22" s="366"/>
      <c r="P22" s="153"/>
      <c r="Q22" s="366" t="s">
        <v>308</v>
      </c>
      <c r="R22" s="366"/>
      <c r="S22" s="158">
        <v>5</v>
      </c>
      <c r="T22" s="293" t="s">
        <v>478</v>
      </c>
      <c r="U22" s="293"/>
      <c r="V22" s="292"/>
      <c r="W22" s="292"/>
    </row>
    <row r="23" spans="1:23" ht="16.149999999999999" customHeight="1" x14ac:dyDescent="0.2">
      <c r="A23" s="166" t="s">
        <v>357</v>
      </c>
      <c r="D23" s="56"/>
      <c r="E23" s="187" t="s">
        <v>373</v>
      </c>
      <c r="F23" s="167"/>
      <c r="G23" s="167"/>
      <c r="H23" s="167"/>
      <c r="I23" s="167"/>
      <c r="J23" s="57"/>
      <c r="K23" s="139"/>
      <c r="L23" s="46"/>
      <c r="M23" s="46"/>
      <c r="N23" s="46"/>
      <c r="O23" s="46"/>
      <c r="P23" s="46"/>
      <c r="Q23" s="150" t="s">
        <v>309</v>
      </c>
      <c r="R23" s="150"/>
      <c r="S23" s="293" t="s">
        <v>307</v>
      </c>
      <c r="T23" s="293"/>
      <c r="U23" s="293"/>
      <c r="V23" s="293"/>
      <c r="W23" s="293"/>
    </row>
    <row r="24" spans="1:23" ht="16.149999999999999" customHeight="1" x14ac:dyDescent="0.2">
      <c r="A24" s="163" t="s">
        <v>319</v>
      </c>
      <c r="D24" s="56"/>
      <c r="E24" s="132" t="s">
        <v>307</v>
      </c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366" t="s">
        <v>347</v>
      </c>
      <c r="R24" s="366"/>
      <c r="S24" s="293" t="s">
        <v>375</v>
      </c>
      <c r="T24" s="293"/>
      <c r="U24" s="293"/>
      <c r="V24" s="293"/>
      <c r="W24" s="293"/>
    </row>
    <row r="25" spans="1:23" ht="16.149999999999999" customHeight="1" x14ac:dyDescent="0.2">
      <c r="A25" s="164" t="s">
        <v>320</v>
      </c>
      <c r="B25" s="41"/>
      <c r="C25" s="41"/>
      <c r="D25" s="149"/>
      <c r="E25" s="161" t="s">
        <v>481</v>
      </c>
      <c r="F25" s="145"/>
      <c r="G25" s="135"/>
      <c r="H25" s="137"/>
      <c r="I25" s="61"/>
      <c r="J25" s="61"/>
      <c r="K25" s="61"/>
      <c r="L25" s="61"/>
      <c r="M25" s="61"/>
      <c r="N25" s="61"/>
      <c r="O25" s="61"/>
      <c r="P25" s="61"/>
      <c r="Q25" s="153"/>
      <c r="R25" s="153"/>
      <c r="S25" s="158"/>
      <c r="T25" s="158"/>
      <c r="U25" s="158"/>
      <c r="V25" s="158"/>
      <c r="W25" s="158"/>
    </row>
    <row r="26" spans="1:23" ht="16.149999999999999" customHeight="1" x14ac:dyDescent="0.2">
      <c r="A26" s="164" t="s">
        <v>321</v>
      </c>
      <c r="B26" s="41"/>
      <c r="C26" s="41"/>
      <c r="D26" s="149"/>
      <c r="E26" s="161" t="s">
        <v>374</v>
      </c>
      <c r="F26" s="145"/>
      <c r="G26" s="135"/>
      <c r="H26" s="137"/>
      <c r="I26" s="61"/>
      <c r="J26" s="61"/>
      <c r="K26" s="61"/>
      <c r="L26" s="61"/>
      <c r="M26" s="61"/>
      <c r="N26" s="61"/>
      <c r="O26" s="61"/>
      <c r="P26" s="61"/>
      <c r="Q26" s="140"/>
      <c r="R26" s="140"/>
      <c r="S26" s="139"/>
      <c r="T26" s="139"/>
      <c r="U26" s="139"/>
      <c r="V26" s="139"/>
      <c r="W26" s="139"/>
    </row>
    <row r="27" spans="1:23" ht="16.149999999999999" customHeight="1" x14ac:dyDescent="0.2">
      <c r="A27" s="165" t="s">
        <v>243</v>
      </c>
      <c r="B27" s="45"/>
      <c r="C27" s="45"/>
      <c r="D27" s="52"/>
      <c r="E27" s="175" t="s">
        <v>374</v>
      </c>
      <c r="F27" s="145"/>
      <c r="G27" s="145"/>
      <c r="H27" s="145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spans="1:23" ht="16.149999999999999" customHeight="1" x14ac:dyDescent="0.2">
      <c r="A28" s="132"/>
      <c r="E28" s="175"/>
      <c r="F28" s="145"/>
      <c r="G28" s="145"/>
      <c r="H28" s="145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spans="1:23" ht="16.149999999999999" customHeight="1" x14ac:dyDescent="0.2">
      <c r="A29" s="41"/>
      <c r="B29" s="41"/>
      <c r="C29" s="41"/>
      <c r="D29" s="41"/>
      <c r="E29" s="41"/>
      <c r="H29" s="48"/>
      <c r="I29" s="283" t="s">
        <v>396</v>
      </c>
      <c r="J29" s="284"/>
      <c r="K29" s="284"/>
      <c r="L29" s="284"/>
      <c r="M29" s="284"/>
      <c r="N29" s="284"/>
      <c r="O29" s="285"/>
    </row>
    <row r="30" spans="1:23" ht="9.75" customHeight="1" x14ac:dyDescent="0.2">
      <c r="A30" s="41"/>
      <c r="B30" s="41"/>
      <c r="C30" s="41"/>
      <c r="D30" s="41"/>
      <c r="E30" s="41"/>
    </row>
    <row r="31" spans="1:23" ht="16.5" customHeight="1" x14ac:dyDescent="0.2">
      <c r="A31" s="222" t="s">
        <v>397</v>
      </c>
      <c r="B31" s="223"/>
      <c r="C31" s="223"/>
      <c r="D31" s="223"/>
      <c r="E31" s="224"/>
      <c r="F31" s="193" t="s">
        <v>398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271"/>
      <c r="R31" s="271"/>
      <c r="S31" s="271"/>
      <c r="T31" s="274"/>
      <c r="U31" s="274"/>
      <c r="V31" s="274"/>
      <c r="W31" s="274"/>
    </row>
    <row r="32" spans="1:23" ht="11.25" customHeight="1" x14ac:dyDescent="0.2">
      <c r="A32" s="231" t="s">
        <v>399</v>
      </c>
      <c r="B32" s="232"/>
      <c r="C32" s="232"/>
      <c r="D32" s="232"/>
      <c r="E32" s="233"/>
      <c r="F32" s="200" t="s">
        <v>400</v>
      </c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271"/>
      <c r="R32" s="271"/>
      <c r="S32" s="271"/>
      <c r="T32" s="274"/>
      <c r="U32" s="274"/>
      <c r="V32" s="274"/>
      <c r="W32" s="274"/>
    </row>
    <row r="33" spans="1:46" ht="12.75" customHeight="1" x14ac:dyDescent="0.2">
      <c r="A33" s="231"/>
      <c r="B33" s="232"/>
      <c r="C33" s="232"/>
      <c r="D33" s="232"/>
      <c r="E33" s="233"/>
      <c r="F33" s="275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71"/>
      <c r="R33" s="271"/>
      <c r="S33" s="271"/>
      <c r="T33" s="274"/>
      <c r="U33" s="274"/>
      <c r="V33" s="274"/>
      <c r="W33" s="274"/>
    </row>
    <row r="34" spans="1:46" ht="12" customHeight="1" x14ac:dyDescent="0.2">
      <c r="A34" s="231" t="s">
        <v>401</v>
      </c>
      <c r="B34" s="232"/>
      <c r="C34" s="232"/>
      <c r="D34" s="232"/>
      <c r="E34" s="233"/>
      <c r="F34" s="276">
        <f>K34*O34</f>
        <v>160</v>
      </c>
      <c r="G34" s="277"/>
      <c r="H34" s="277"/>
      <c r="I34" s="278" t="s">
        <v>218</v>
      </c>
      <c r="J34" s="278"/>
      <c r="K34" s="279">
        <v>8</v>
      </c>
      <c r="L34" s="279"/>
      <c r="M34" s="278" t="s">
        <v>219</v>
      </c>
      <c r="N34" s="278"/>
      <c r="O34" s="279">
        <v>20</v>
      </c>
      <c r="P34" s="279"/>
    </row>
    <row r="35" spans="1:46" ht="12" customHeight="1" x14ac:dyDescent="0.2">
      <c r="A35" s="231" t="s">
        <v>402</v>
      </c>
      <c r="B35" s="232"/>
      <c r="C35" s="232"/>
      <c r="D35" s="232"/>
      <c r="E35" s="233"/>
      <c r="F35" s="280" t="s">
        <v>403</v>
      </c>
      <c r="G35" s="281"/>
      <c r="H35" s="281"/>
      <c r="I35" s="281"/>
      <c r="J35" s="281"/>
      <c r="K35" s="281"/>
      <c r="L35" s="281"/>
      <c r="M35" s="282" t="s">
        <v>404</v>
      </c>
      <c r="N35" s="282"/>
      <c r="O35" s="282"/>
      <c r="P35" s="282"/>
      <c r="Q35" s="281" t="s">
        <v>448</v>
      </c>
      <c r="R35" s="281"/>
      <c r="S35" s="281"/>
      <c r="T35" s="281"/>
      <c r="U35" s="281"/>
      <c r="V35" s="281"/>
      <c r="W35" s="281"/>
    </row>
    <row r="36" spans="1:46" ht="11.25" customHeight="1" x14ac:dyDescent="0.2">
      <c r="A36" s="231" t="s">
        <v>405</v>
      </c>
      <c r="B36" s="232"/>
      <c r="C36" s="232"/>
      <c r="D36" s="232"/>
      <c r="E36" s="233"/>
      <c r="F36" s="200" t="s">
        <v>406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51"/>
      <c r="Y36" s="51"/>
      <c r="Z36" s="51"/>
      <c r="AA36" s="51"/>
      <c r="AB36" s="51"/>
      <c r="AC36" s="51"/>
    </row>
    <row r="37" spans="1:46" ht="11.25" customHeight="1" x14ac:dyDescent="0.2">
      <c r="A37" s="231" t="s">
        <v>407</v>
      </c>
      <c r="B37" s="232"/>
      <c r="C37" s="232"/>
      <c r="D37" s="232"/>
      <c r="E37" s="233"/>
      <c r="F37" s="202" t="s">
        <v>408</v>
      </c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51"/>
      <c r="Y37" s="51"/>
      <c r="Z37" s="51"/>
      <c r="AA37" s="51"/>
      <c r="AB37" s="51"/>
      <c r="AC37" s="51"/>
    </row>
    <row r="38" spans="1:46" ht="5.25" customHeight="1" x14ac:dyDescent="0.2">
      <c r="A38" s="231"/>
      <c r="B38" s="232"/>
      <c r="C38" s="232"/>
      <c r="D38" s="232"/>
      <c r="E38" s="233"/>
      <c r="F38" s="204"/>
      <c r="G38" s="205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51"/>
      <c r="Y38" s="51"/>
      <c r="Z38" s="51"/>
      <c r="AA38" s="51"/>
      <c r="AB38" s="51"/>
      <c r="AC38" s="51"/>
    </row>
    <row r="39" spans="1:46" ht="12" customHeight="1" x14ac:dyDescent="0.2">
      <c r="A39" s="231" t="s">
        <v>409</v>
      </c>
      <c r="B39" s="232"/>
      <c r="C39" s="232"/>
      <c r="D39" s="232"/>
      <c r="E39" s="233"/>
      <c r="F39" s="206">
        <v>60</v>
      </c>
      <c r="G39" s="207" t="s">
        <v>410</v>
      </c>
      <c r="X39" s="51"/>
      <c r="Y39" s="51"/>
      <c r="Z39" s="51"/>
      <c r="AA39" s="51"/>
      <c r="AB39" s="51"/>
      <c r="AC39" s="51"/>
    </row>
    <row r="40" spans="1:46" s="51" customFormat="1" ht="12.75" x14ac:dyDescent="0.2">
      <c r="A40" s="225" t="s">
        <v>411</v>
      </c>
      <c r="B40" s="226"/>
      <c r="C40" s="226"/>
      <c r="D40" s="226"/>
      <c r="E40" s="227"/>
      <c r="F40" s="85">
        <v>1</v>
      </c>
      <c r="G40" s="208" t="s">
        <v>456</v>
      </c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</row>
    <row r="41" spans="1:46" ht="12.75" customHeight="1" x14ac:dyDescent="0.2">
      <c r="A41" s="270"/>
      <c r="B41" s="271"/>
      <c r="C41" s="271"/>
      <c r="D41" s="271"/>
      <c r="E41" s="272"/>
      <c r="F41" s="85"/>
      <c r="G41" s="209" t="s">
        <v>412</v>
      </c>
      <c r="H41" s="210"/>
      <c r="I41" s="211"/>
      <c r="J41" s="239" t="s">
        <v>413</v>
      </c>
      <c r="K41" s="258"/>
      <c r="L41" s="258"/>
      <c r="M41" s="259"/>
      <c r="N41" s="209" t="s">
        <v>414</v>
      </c>
      <c r="O41" s="211"/>
      <c r="P41" s="260">
        <v>150</v>
      </c>
      <c r="Q41" s="273"/>
      <c r="R41" s="209" t="s">
        <v>415</v>
      </c>
      <c r="S41" s="210"/>
      <c r="T41" s="211"/>
      <c r="U41" s="262" t="s">
        <v>416</v>
      </c>
      <c r="V41" s="263"/>
      <c r="W41" s="263"/>
      <c r="AL41" s="438"/>
      <c r="AM41" s="439"/>
      <c r="AN41" s="439"/>
      <c r="AO41" s="439"/>
      <c r="AP41" s="439"/>
      <c r="AQ41" s="439"/>
      <c r="AR41" s="439"/>
      <c r="AS41" s="439"/>
      <c r="AT41" s="440"/>
    </row>
    <row r="42" spans="1:46" ht="12" customHeight="1" x14ac:dyDescent="0.2">
      <c r="A42" s="252"/>
      <c r="B42" s="253"/>
      <c r="C42" s="253"/>
      <c r="D42" s="253"/>
      <c r="E42" s="254"/>
      <c r="F42" s="85">
        <v>2</v>
      </c>
      <c r="G42" s="208" t="s">
        <v>457</v>
      </c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</row>
    <row r="43" spans="1:46" ht="14.25" customHeight="1" x14ac:dyDescent="0.2">
      <c r="A43" s="252"/>
      <c r="B43" s="253"/>
      <c r="C43" s="253"/>
      <c r="D43" s="253"/>
      <c r="E43" s="254"/>
      <c r="F43" s="85"/>
      <c r="G43" s="209" t="s">
        <v>412</v>
      </c>
      <c r="H43" s="210"/>
      <c r="I43" s="211"/>
      <c r="J43" s="239" t="s">
        <v>417</v>
      </c>
      <c r="K43" s="258"/>
      <c r="L43" s="258"/>
      <c r="M43" s="259"/>
      <c r="N43" s="209" t="s">
        <v>414</v>
      </c>
      <c r="O43" s="211"/>
      <c r="P43" s="260">
        <v>80</v>
      </c>
      <c r="Q43" s="261"/>
      <c r="R43" s="209" t="s">
        <v>415</v>
      </c>
      <c r="S43" s="210"/>
      <c r="T43" s="211"/>
      <c r="U43" s="262" t="s">
        <v>418</v>
      </c>
      <c r="V43" s="263"/>
      <c r="W43" s="263"/>
    </row>
    <row r="44" spans="1:46" ht="14.25" customHeight="1" x14ac:dyDescent="0.2">
      <c r="A44" s="252"/>
      <c r="B44" s="253"/>
      <c r="C44" s="253"/>
      <c r="D44" s="253"/>
      <c r="E44" s="254"/>
      <c r="F44" s="85">
        <v>3</v>
      </c>
      <c r="G44" s="142" t="s">
        <v>458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</row>
    <row r="45" spans="1:46" ht="10.5" x14ac:dyDescent="0.2">
      <c r="A45" s="255"/>
      <c r="B45" s="256"/>
      <c r="C45" s="256"/>
      <c r="D45" s="256"/>
      <c r="E45" s="257"/>
      <c r="F45" s="43"/>
      <c r="G45" s="209" t="s">
        <v>412</v>
      </c>
      <c r="H45" s="210"/>
      <c r="I45" s="211"/>
      <c r="J45" s="239" t="s">
        <v>419</v>
      </c>
      <c r="K45" s="258"/>
      <c r="L45" s="258"/>
      <c r="M45" s="259"/>
      <c r="N45" s="209" t="s">
        <v>414</v>
      </c>
      <c r="O45" s="211"/>
      <c r="P45" s="260">
        <v>50</v>
      </c>
      <c r="Q45" s="261"/>
      <c r="R45" s="209" t="s">
        <v>415</v>
      </c>
      <c r="S45" s="210"/>
      <c r="T45" s="211"/>
      <c r="U45" s="262" t="s">
        <v>420</v>
      </c>
      <c r="V45" s="263"/>
      <c r="W45" s="263"/>
    </row>
    <row r="46" spans="1:46" ht="19.5" customHeight="1" x14ac:dyDescent="0.2">
      <c r="A46" s="212"/>
      <c r="B46" s="41"/>
      <c r="C46" s="41"/>
      <c r="D46" s="41"/>
      <c r="E46" s="41"/>
      <c r="F46" s="43"/>
      <c r="P46" s="213"/>
      <c r="Q46" s="213"/>
      <c r="U46" s="214"/>
      <c r="V46" s="214"/>
    </row>
    <row r="47" spans="1:46" ht="13.5" customHeight="1" x14ac:dyDescent="0.2">
      <c r="A47" s="222" t="s">
        <v>421</v>
      </c>
      <c r="B47" s="223"/>
      <c r="C47" s="223"/>
      <c r="D47" s="223"/>
      <c r="E47" s="224"/>
      <c r="F47" s="264" t="s">
        <v>422</v>
      </c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6" t="s">
        <v>410</v>
      </c>
      <c r="W47" s="267"/>
    </row>
    <row r="48" spans="1:46" ht="12.95" customHeight="1" x14ac:dyDescent="0.2">
      <c r="A48" s="215">
        <v>1</v>
      </c>
      <c r="B48" s="244" t="s">
        <v>423</v>
      </c>
      <c r="C48" s="244"/>
      <c r="D48" s="244"/>
      <c r="E48" s="245"/>
      <c r="F48" s="268" t="s">
        <v>424</v>
      </c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50">
        <v>0.8</v>
      </c>
      <c r="W48" s="251"/>
    </row>
    <row r="49" spans="1:23" ht="12.95" customHeight="1" x14ac:dyDescent="0.2">
      <c r="A49" s="216">
        <v>2</v>
      </c>
      <c r="B49" s="226" t="s">
        <v>425</v>
      </c>
      <c r="C49" s="226"/>
      <c r="D49" s="226"/>
      <c r="E49" s="227"/>
      <c r="F49" s="239" t="s">
        <v>424</v>
      </c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50">
        <v>1</v>
      </c>
      <c r="W49" s="251"/>
    </row>
    <row r="50" spans="1:23" ht="12.95" customHeight="1" x14ac:dyDescent="0.2">
      <c r="A50" s="216">
        <v>3</v>
      </c>
      <c r="B50" s="226" t="s">
        <v>426</v>
      </c>
      <c r="C50" s="226"/>
      <c r="D50" s="226"/>
      <c r="E50" s="227"/>
      <c r="F50" s="239" t="s">
        <v>424</v>
      </c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50">
        <v>1</v>
      </c>
      <c r="W50" s="251"/>
    </row>
    <row r="51" spans="1:23" ht="12.95" customHeight="1" x14ac:dyDescent="0.2">
      <c r="A51" s="216">
        <v>4</v>
      </c>
      <c r="B51" s="226" t="s">
        <v>427</v>
      </c>
      <c r="C51" s="226"/>
      <c r="D51" s="226"/>
      <c r="E51" s="227"/>
      <c r="F51" s="239" t="s">
        <v>459</v>
      </c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50">
        <v>1</v>
      </c>
      <c r="W51" s="251"/>
    </row>
    <row r="52" spans="1:23" ht="12.95" customHeight="1" x14ac:dyDescent="0.2">
      <c r="A52" s="216">
        <v>5</v>
      </c>
      <c r="B52" s="226" t="s">
        <v>428</v>
      </c>
      <c r="C52" s="226"/>
      <c r="D52" s="226"/>
      <c r="E52" s="227"/>
      <c r="F52" s="239" t="s">
        <v>429</v>
      </c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50">
        <v>1</v>
      </c>
      <c r="W52" s="251"/>
    </row>
    <row r="53" spans="1:23" ht="12.95" customHeight="1" x14ac:dyDescent="0.2">
      <c r="A53" s="216">
        <v>6</v>
      </c>
      <c r="B53" s="226" t="s">
        <v>430</v>
      </c>
      <c r="C53" s="226"/>
      <c r="D53" s="226"/>
      <c r="E53" s="227"/>
      <c r="F53" s="239" t="s">
        <v>494</v>
      </c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50">
        <v>1</v>
      </c>
      <c r="W53" s="251"/>
    </row>
    <row r="54" spans="1:23" ht="12.95" customHeight="1" x14ac:dyDescent="0.2">
      <c r="A54" s="216">
        <v>7</v>
      </c>
      <c r="B54" s="226" t="s">
        <v>431</v>
      </c>
      <c r="C54" s="226"/>
      <c r="D54" s="226"/>
      <c r="E54" s="227"/>
      <c r="F54" s="239" t="s">
        <v>432</v>
      </c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50">
        <v>1</v>
      </c>
      <c r="W54" s="251"/>
    </row>
    <row r="55" spans="1:23" ht="12.95" customHeight="1" x14ac:dyDescent="0.2">
      <c r="A55" s="216">
        <v>8</v>
      </c>
      <c r="B55" s="226" t="s">
        <v>433</v>
      </c>
      <c r="C55" s="226"/>
      <c r="D55" s="226"/>
      <c r="E55" s="227"/>
      <c r="F55" s="239" t="s">
        <v>495</v>
      </c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50">
        <v>1</v>
      </c>
      <c r="W55" s="251"/>
    </row>
    <row r="56" spans="1:23" ht="12.95" customHeight="1" x14ac:dyDescent="0.2">
      <c r="A56" s="216">
        <v>9</v>
      </c>
      <c r="B56" s="226" t="s">
        <v>434</v>
      </c>
      <c r="C56" s="226"/>
      <c r="D56" s="226"/>
      <c r="E56" s="227"/>
      <c r="F56" s="239" t="s">
        <v>435</v>
      </c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1">
        <v>1</v>
      </c>
      <c r="W56" s="242"/>
    </row>
    <row r="57" spans="1:23" ht="12.95" customHeight="1" x14ac:dyDescent="0.2">
      <c r="A57" s="216">
        <v>10</v>
      </c>
      <c r="B57" s="226" t="s">
        <v>436</v>
      </c>
      <c r="C57" s="226"/>
      <c r="D57" s="226"/>
      <c r="E57" s="227"/>
      <c r="F57" s="239" t="s">
        <v>493</v>
      </c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1">
        <v>1</v>
      </c>
      <c r="W57" s="242"/>
    </row>
    <row r="58" spans="1:23" ht="12.95" customHeight="1" x14ac:dyDescent="0.2">
      <c r="A58" s="217">
        <v>11</v>
      </c>
      <c r="B58" s="238" t="s">
        <v>437</v>
      </c>
      <c r="C58" s="238"/>
      <c r="D58" s="238"/>
      <c r="E58" s="238"/>
      <c r="F58" s="239" t="s">
        <v>460</v>
      </c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1">
        <v>1</v>
      </c>
      <c r="W58" s="242"/>
    </row>
    <row r="59" spans="1:23" ht="12.95" customHeight="1" x14ac:dyDescent="0.2">
      <c r="A59" s="41"/>
      <c r="B59" s="41"/>
      <c r="C59" s="41"/>
      <c r="D59" s="41"/>
      <c r="E59" s="41"/>
      <c r="F59" s="43"/>
      <c r="G59" s="41"/>
      <c r="H59" s="41"/>
      <c r="I59" s="41"/>
      <c r="J59" s="41"/>
      <c r="K59" s="41"/>
      <c r="L59" s="159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</row>
    <row r="60" spans="1:23" ht="12.95" customHeight="1" x14ac:dyDescent="0.2">
      <c r="A60" s="243" t="s">
        <v>438</v>
      </c>
      <c r="B60" s="244"/>
      <c r="C60" s="244"/>
      <c r="D60" s="244"/>
      <c r="E60" s="245"/>
      <c r="F60" s="85">
        <v>1</v>
      </c>
      <c r="G60" s="246" t="s">
        <v>439</v>
      </c>
      <c r="H60" s="246"/>
      <c r="I60" s="246"/>
      <c r="J60" s="246"/>
      <c r="K60" s="246"/>
      <c r="L60" s="218" t="s">
        <v>461</v>
      </c>
      <c r="M60" s="219"/>
      <c r="O60" s="85">
        <v>4</v>
      </c>
      <c r="P60" s="72" t="s">
        <v>440</v>
      </c>
      <c r="Q60" s="72"/>
      <c r="R60" s="72"/>
      <c r="S60" s="218" t="s">
        <v>441</v>
      </c>
      <c r="T60" s="219"/>
      <c r="U60" s="219"/>
      <c r="V60" s="219"/>
    </row>
    <row r="61" spans="1:23" ht="12.95" customHeight="1" x14ac:dyDescent="0.2">
      <c r="A61" s="225" t="s">
        <v>442</v>
      </c>
      <c r="B61" s="226"/>
      <c r="C61" s="226"/>
      <c r="D61" s="226"/>
      <c r="E61" s="227"/>
      <c r="F61" s="85">
        <v>2</v>
      </c>
      <c r="G61" s="246" t="s">
        <v>443</v>
      </c>
      <c r="H61" s="246"/>
      <c r="I61" s="246"/>
      <c r="J61" s="246"/>
      <c r="K61" s="246"/>
      <c r="L61" s="218" t="s">
        <v>461</v>
      </c>
      <c r="M61" s="219"/>
      <c r="O61" s="85">
        <v>5</v>
      </c>
      <c r="P61" s="72" t="s">
        <v>444</v>
      </c>
      <c r="Q61" s="72"/>
      <c r="R61" s="72"/>
      <c r="S61" s="218" t="s">
        <v>441</v>
      </c>
      <c r="T61" s="219"/>
      <c r="U61" s="219"/>
      <c r="V61" s="219"/>
    </row>
    <row r="62" spans="1:23" ht="12.95" customHeight="1" x14ac:dyDescent="0.2">
      <c r="A62" s="247" t="s">
        <v>445</v>
      </c>
      <c r="B62" s="238"/>
      <c r="C62" s="238"/>
      <c r="D62" s="238"/>
      <c r="E62" s="248"/>
      <c r="F62" s="85">
        <v>3</v>
      </c>
      <c r="G62" s="249" t="s">
        <v>446</v>
      </c>
      <c r="H62" s="249"/>
      <c r="I62" s="249"/>
      <c r="J62" s="249"/>
      <c r="K62" s="249"/>
      <c r="L62" s="218" t="s">
        <v>462</v>
      </c>
      <c r="M62" s="219"/>
      <c r="O62" s="85">
        <v>6</v>
      </c>
      <c r="P62" s="72" t="s">
        <v>447</v>
      </c>
      <c r="Q62" s="72"/>
      <c r="R62" s="72"/>
      <c r="S62" s="218" t="s">
        <v>441</v>
      </c>
      <c r="T62" s="219"/>
      <c r="U62" s="219"/>
      <c r="V62" s="219"/>
    </row>
    <row r="63" spans="1:23" ht="10.5" customHeight="1" x14ac:dyDescent="0.2">
      <c r="A63" s="132"/>
      <c r="E63" s="175"/>
      <c r="F63" s="145"/>
      <c r="G63" s="145"/>
      <c r="H63" s="145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</row>
    <row r="64" spans="1:23" ht="7.5" customHeight="1" x14ac:dyDescent="0.2">
      <c r="A64" s="41"/>
      <c r="B64" s="41"/>
      <c r="C64" s="41"/>
      <c r="D64" s="41"/>
      <c r="E64" s="41"/>
    </row>
    <row r="65" spans="1:24" ht="15" customHeight="1" x14ac:dyDescent="0.2">
      <c r="A65" s="41"/>
      <c r="B65" s="41"/>
      <c r="C65" s="41"/>
      <c r="D65" s="41"/>
      <c r="E65" s="41"/>
      <c r="H65" s="48"/>
      <c r="I65" s="283" t="s">
        <v>449</v>
      </c>
      <c r="J65" s="284"/>
      <c r="K65" s="284"/>
      <c r="L65" s="284"/>
      <c r="M65" s="284"/>
      <c r="N65" s="284"/>
      <c r="O65" s="285"/>
    </row>
    <row r="66" spans="1:24" x14ac:dyDescent="0.2">
      <c r="H66" s="63"/>
      <c r="J66" s="62"/>
      <c r="K66" s="62"/>
      <c r="L66" s="62"/>
      <c r="M66" s="62"/>
      <c r="N66" s="62"/>
    </row>
    <row r="67" spans="1:24" ht="10.5" x14ac:dyDescent="0.2">
      <c r="A67" s="132" t="s">
        <v>310</v>
      </c>
      <c r="B67" s="132"/>
      <c r="C67" s="132"/>
      <c r="D67" s="132"/>
      <c r="F67" s="132" t="s">
        <v>363</v>
      </c>
    </row>
    <row r="68" spans="1:24" ht="12.75" x14ac:dyDescent="0.2">
      <c r="A68" s="278" t="s">
        <v>358</v>
      </c>
      <c r="B68" s="278"/>
      <c r="C68" s="278"/>
      <c r="D68" s="278"/>
      <c r="E68" s="287">
        <v>8</v>
      </c>
      <c r="F68" s="287"/>
      <c r="G68" s="169" t="s">
        <v>306</v>
      </c>
      <c r="I68" s="132" t="s">
        <v>311</v>
      </c>
      <c r="K68" s="142" t="s">
        <v>360</v>
      </c>
      <c r="L68" s="142" t="s">
        <v>474</v>
      </c>
      <c r="M68" s="132"/>
      <c r="T68" s="337" t="s">
        <v>379</v>
      </c>
      <c r="U68" s="337"/>
      <c r="V68" s="337"/>
    </row>
    <row r="69" spans="1:24" ht="12.75" x14ac:dyDescent="0.2">
      <c r="A69" s="278" t="s">
        <v>359</v>
      </c>
      <c r="B69" s="278"/>
      <c r="C69" s="278"/>
      <c r="D69" s="278"/>
      <c r="E69" s="287">
        <v>8</v>
      </c>
      <c r="F69" s="287"/>
      <c r="G69" s="169" t="s">
        <v>306</v>
      </c>
      <c r="H69" s="89"/>
      <c r="I69" s="132" t="s">
        <v>311</v>
      </c>
      <c r="J69" s="89"/>
      <c r="K69" s="142" t="s">
        <v>360</v>
      </c>
      <c r="L69" s="142" t="s">
        <v>475</v>
      </c>
      <c r="M69" s="132"/>
    </row>
    <row r="70" spans="1:24" ht="12.75" x14ac:dyDescent="0.2">
      <c r="A70" s="278" t="s">
        <v>366</v>
      </c>
      <c r="B70" s="278"/>
      <c r="C70" s="278"/>
      <c r="D70" s="278"/>
      <c r="E70" s="287">
        <v>20</v>
      </c>
      <c r="F70" s="287"/>
      <c r="G70" s="169" t="s">
        <v>306</v>
      </c>
      <c r="I70" s="132" t="s">
        <v>311</v>
      </c>
      <c r="K70" s="142" t="s">
        <v>360</v>
      </c>
      <c r="L70" s="142" t="s">
        <v>476</v>
      </c>
      <c r="M70" s="132"/>
      <c r="R70" s="159" t="s">
        <v>380</v>
      </c>
      <c r="W70" s="51"/>
    </row>
    <row r="71" spans="1:24" ht="12.75" x14ac:dyDescent="0.2">
      <c r="A71" s="278" t="s">
        <v>367</v>
      </c>
      <c r="B71" s="278"/>
      <c r="C71" s="278"/>
      <c r="D71" s="278"/>
      <c r="E71" s="287">
        <v>20</v>
      </c>
      <c r="F71" s="287"/>
      <c r="G71" s="169" t="s">
        <v>306</v>
      </c>
      <c r="I71" s="132" t="s">
        <v>311</v>
      </c>
      <c r="K71" s="142" t="s">
        <v>360</v>
      </c>
      <c r="L71" s="142" t="s">
        <v>477</v>
      </c>
      <c r="M71" s="132"/>
      <c r="R71" s="159" t="s">
        <v>381</v>
      </c>
      <c r="S71" s="132"/>
      <c r="T71" s="232">
        <v>774654.98</v>
      </c>
      <c r="U71" s="232"/>
      <c r="V71" s="232"/>
      <c r="W71" s="51"/>
    </row>
    <row r="72" spans="1:24" ht="9" customHeight="1" x14ac:dyDescent="0.2">
      <c r="A72" s="73"/>
      <c r="B72" s="73"/>
      <c r="C72" s="73"/>
      <c r="D72" s="73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159" t="s">
        <v>382</v>
      </c>
      <c r="S72" s="132"/>
      <c r="T72" s="338">
        <v>2429463.3199999998</v>
      </c>
      <c r="U72" s="338"/>
      <c r="V72" s="338"/>
      <c r="W72" s="90"/>
    </row>
    <row r="73" spans="1:24" ht="10.5" customHeight="1" x14ac:dyDescent="0.2">
      <c r="A73" s="278" t="s">
        <v>217</v>
      </c>
      <c r="B73" s="278"/>
      <c r="C73" s="278"/>
      <c r="D73" s="278"/>
      <c r="E73" s="288">
        <v>160</v>
      </c>
      <c r="F73" s="288"/>
      <c r="G73" s="288"/>
      <c r="H73" s="155"/>
      <c r="I73" s="169" t="s">
        <v>244</v>
      </c>
      <c r="J73" s="72"/>
      <c r="K73" s="132" t="s">
        <v>224</v>
      </c>
      <c r="L73" s="88"/>
      <c r="M73" s="154" t="s">
        <v>364</v>
      </c>
      <c r="N73" s="154"/>
      <c r="O73" s="154"/>
      <c r="P73" s="154"/>
      <c r="Q73" s="154"/>
      <c r="R73" s="159" t="s">
        <v>383</v>
      </c>
      <c r="S73" s="132"/>
      <c r="T73" s="132" t="s">
        <v>384</v>
      </c>
      <c r="U73" s="132"/>
      <c r="W73" s="90"/>
    </row>
    <row r="74" spans="1:24" ht="10.5" x14ac:dyDescent="0.2">
      <c r="A74" s="159"/>
      <c r="B74" s="159"/>
      <c r="C74" s="159"/>
      <c r="D74" s="159"/>
      <c r="E74" s="41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</row>
    <row r="75" spans="1:24" ht="12.75" x14ac:dyDescent="0.2">
      <c r="A75" s="289" t="s">
        <v>334</v>
      </c>
      <c r="B75" s="289"/>
      <c r="C75" s="289"/>
      <c r="D75" s="289"/>
      <c r="E75" s="168" t="s">
        <v>376</v>
      </c>
      <c r="F75" s="148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</row>
    <row r="76" spans="1:24" ht="12.75" x14ac:dyDescent="0.2">
      <c r="A76" s="289" t="s">
        <v>335</v>
      </c>
      <c r="B76" s="289"/>
      <c r="C76" s="289"/>
      <c r="D76" s="289"/>
      <c r="E76" s="73" t="s">
        <v>374</v>
      </c>
      <c r="F76" s="72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</row>
    <row r="77" spans="1:24" ht="8.25" customHeight="1" x14ac:dyDescent="0.2">
      <c r="A77" s="183"/>
      <c r="B77" s="183"/>
      <c r="C77" s="183"/>
      <c r="D77" s="183"/>
      <c r="E77" s="169"/>
      <c r="F77" s="72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</row>
    <row r="78" spans="1:24" ht="12" customHeight="1" x14ac:dyDescent="0.2">
      <c r="A78" s="163"/>
      <c r="B78" s="132" t="s">
        <v>378</v>
      </c>
      <c r="C78" s="132"/>
      <c r="D78" s="132"/>
      <c r="E78" s="132"/>
      <c r="F78" s="132"/>
      <c r="G78" s="132"/>
      <c r="H78" s="48"/>
      <c r="J78" s="188"/>
      <c r="K78" s="188"/>
      <c r="L78" s="188"/>
      <c r="M78" s="132" t="s">
        <v>465</v>
      </c>
      <c r="N78" s="188"/>
      <c r="O78" s="188"/>
      <c r="U78" s="336"/>
      <c r="V78" s="336"/>
      <c r="W78" s="56"/>
    </row>
    <row r="79" spans="1:24" ht="13.5" customHeight="1" x14ac:dyDescent="0.2">
      <c r="A79" s="44"/>
      <c r="H79" s="48"/>
      <c r="J79" s="188"/>
      <c r="K79" s="188"/>
      <c r="L79" s="188"/>
      <c r="M79" s="188"/>
      <c r="N79" s="188"/>
      <c r="O79" s="188"/>
      <c r="W79" s="56"/>
      <c r="X79" s="40" t="s">
        <v>361</v>
      </c>
    </row>
    <row r="80" spans="1:24" ht="13.5" customHeight="1" x14ac:dyDescent="0.2">
      <c r="A80" s="44"/>
      <c r="H80" s="48"/>
      <c r="J80" s="188"/>
      <c r="K80" s="188"/>
      <c r="L80" s="188"/>
      <c r="M80" s="188"/>
      <c r="N80" s="188"/>
      <c r="O80" s="188"/>
      <c r="W80" s="56"/>
    </row>
    <row r="81" spans="1:23" ht="13.5" customHeight="1" x14ac:dyDescent="0.2">
      <c r="A81" s="44"/>
      <c r="H81" s="48"/>
      <c r="J81" s="188"/>
      <c r="K81" s="188"/>
      <c r="L81" s="188"/>
      <c r="M81" s="188"/>
      <c r="N81" s="188"/>
      <c r="O81" s="188"/>
      <c r="W81" s="56"/>
    </row>
    <row r="82" spans="1:23" ht="13.5" customHeight="1" x14ac:dyDescent="0.2">
      <c r="A82" s="44"/>
      <c r="D82"/>
      <c r="H82" s="48"/>
      <c r="J82" s="188"/>
      <c r="K82" s="188"/>
      <c r="L82" s="188"/>
      <c r="M82" s="188"/>
      <c r="N82" s="188"/>
      <c r="O82" s="188"/>
      <c r="W82" s="56"/>
    </row>
    <row r="83" spans="1:23" ht="12.75" x14ac:dyDescent="0.2">
      <c r="A83" s="44"/>
      <c r="H83" s="48"/>
      <c r="J83" s="188"/>
      <c r="K83" s="188"/>
      <c r="L83" s="188"/>
      <c r="N83" s="189"/>
      <c r="O83" s="188"/>
      <c r="W83" s="56"/>
    </row>
    <row r="84" spans="1:23" ht="12.75" x14ac:dyDescent="0.2">
      <c r="A84" s="44"/>
      <c r="H84" s="48"/>
      <c r="J84" s="188"/>
      <c r="K84" s="188"/>
      <c r="L84" s="188"/>
      <c r="M84" s="188"/>
      <c r="N84" s="188"/>
      <c r="O84" s="188"/>
      <c r="W84" s="56"/>
    </row>
    <row r="85" spans="1:23" ht="12.75" x14ac:dyDescent="0.2">
      <c r="A85" s="44"/>
      <c r="H85" s="48"/>
      <c r="J85" s="188"/>
      <c r="K85" s="188"/>
      <c r="L85" s="188"/>
      <c r="M85" s="188"/>
      <c r="N85" s="188"/>
      <c r="O85" s="188"/>
      <c r="W85" s="56"/>
    </row>
    <row r="86" spans="1:23" s="50" customFormat="1" ht="17.25" customHeight="1" x14ac:dyDescent="0.2">
      <c r="A86" s="44"/>
      <c r="B86" s="40"/>
      <c r="C86" s="40"/>
      <c r="D86" s="40"/>
      <c r="E86" s="40"/>
      <c r="F86" s="40"/>
      <c r="G86" s="40"/>
      <c r="H86" s="48"/>
      <c r="I86" s="40"/>
      <c r="J86" s="188"/>
      <c r="K86" s="188"/>
      <c r="L86" s="188"/>
      <c r="M86" s="188"/>
      <c r="N86" s="188"/>
      <c r="O86" s="188"/>
      <c r="P86" s="40"/>
      <c r="Q86" s="40"/>
      <c r="R86" s="159"/>
      <c r="S86" s="132"/>
      <c r="T86" s="132"/>
      <c r="U86" s="132"/>
      <c r="V86" s="135"/>
      <c r="W86" s="56"/>
    </row>
    <row r="87" spans="1:23" ht="6" customHeight="1" x14ac:dyDescent="0.2">
      <c r="A87" s="44"/>
      <c r="H87" s="48"/>
      <c r="J87" s="188"/>
      <c r="K87" s="188"/>
      <c r="L87" s="188"/>
      <c r="M87" s="188"/>
      <c r="N87" s="188"/>
      <c r="O87" s="188"/>
      <c r="R87" s="137"/>
      <c r="S87" s="135"/>
      <c r="T87" s="135"/>
      <c r="U87" s="135"/>
      <c r="V87" s="135"/>
      <c r="W87" s="56"/>
    </row>
    <row r="88" spans="1:23" ht="14.25" customHeight="1" x14ac:dyDescent="0.2">
      <c r="A88" s="44"/>
      <c r="H88" s="48"/>
      <c r="J88" s="188"/>
      <c r="K88" s="188"/>
      <c r="L88" s="188"/>
      <c r="M88" s="188"/>
      <c r="N88" s="188"/>
      <c r="O88" s="188"/>
      <c r="R88" s="232"/>
      <c r="S88" s="232"/>
      <c r="T88" s="232"/>
      <c r="U88" s="232"/>
      <c r="V88" s="232"/>
      <c r="W88" s="56"/>
    </row>
    <row r="89" spans="1:23" ht="12" customHeight="1" x14ac:dyDescent="0.2">
      <c r="A89" s="44"/>
      <c r="H89" s="48"/>
      <c r="J89" s="188"/>
      <c r="K89" s="188"/>
      <c r="L89" s="188"/>
      <c r="M89" s="188"/>
      <c r="N89" s="188"/>
      <c r="O89" s="188"/>
      <c r="R89" s="232"/>
      <c r="S89" s="232"/>
      <c r="T89" s="232"/>
      <c r="U89" s="232"/>
      <c r="V89" s="232"/>
      <c r="W89" s="56"/>
    </row>
    <row r="90" spans="1:23" ht="11.1" customHeight="1" x14ac:dyDescent="0.2">
      <c r="A90" s="44"/>
      <c r="H90" s="48"/>
      <c r="J90" s="188"/>
      <c r="K90" s="188"/>
      <c r="L90" s="188"/>
      <c r="M90" s="188"/>
      <c r="N90" s="188"/>
      <c r="O90" s="188"/>
      <c r="W90" s="56"/>
    </row>
    <row r="91" spans="1:23" ht="6" customHeight="1" x14ac:dyDescent="0.2">
      <c r="A91" s="44"/>
      <c r="H91" s="48"/>
      <c r="J91" s="188"/>
      <c r="K91" s="188"/>
      <c r="L91" s="188"/>
      <c r="M91" s="188"/>
      <c r="N91" s="188"/>
      <c r="O91" s="188"/>
      <c r="W91" s="56"/>
    </row>
    <row r="92" spans="1:23" ht="11.1" customHeight="1" x14ac:dyDescent="0.2">
      <c r="A92" s="44"/>
      <c r="H92" s="189"/>
      <c r="J92" s="188"/>
      <c r="K92" s="188"/>
      <c r="L92" s="188"/>
      <c r="M92" s="188"/>
      <c r="N92" s="188"/>
      <c r="O92" s="188"/>
      <c r="W92" s="56"/>
    </row>
    <row r="93" spans="1:23" ht="11.1" customHeight="1" x14ac:dyDescent="0.2">
      <c r="A93" s="44"/>
      <c r="H93" s="48"/>
      <c r="J93" s="188"/>
      <c r="K93" s="188"/>
      <c r="L93" s="188"/>
      <c r="M93" s="188"/>
      <c r="N93" s="188"/>
      <c r="O93" s="188"/>
      <c r="W93" s="56"/>
    </row>
    <row r="94" spans="1:23" ht="8.25" customHeight="1" x14ac:dyDescent="0.2">
      <c r="A94" s="44"/>
      <c r="H94" s="48"/>
      <c r="J94" s="188"/>
      <c r="K94" s="188"/>
      <c r="L94" s="188"/>
      <c r="M94" s="188"/>
      <c r="N94" s="188"/>
      <c r="O94" s="188"/>
      <c r="W94" s="56"/>
    </row>
    <row r="95" spans="1:23" ht="11.1" customHeight="1" x14ac:dyDescent="0.2">
      <c r="A95" s="44"/>
      <c r="H95" s="48"/>
      <c r="J95" s="188"/>
      <c r="K95" s="188"/>
      <c r="L95" s="188"/>
      <c r="M95" s="188"/>
      <c r="N95" s="188"/>
      <c r="O95" s="188"/>
      <c r="W95" s="56"/>
    </row>
    <row r="96" spans="1:23" ht="11.1" customHeight="1" x14ac:dyDescent="0.2">
      <c r="A96" s="44"/>
      <c r="H96" s="48"/>
      <c r="J96" s="188"/>
      <c r="K96" s="188"/>
      <c r="L96" s="188"/>
      <c r="M96" s="188"/>
      <c r="N96" s="188"/>
      <c r="O96" s="188"/>
      <c r="W96" s="56"/>
    </row>
    <row r="97" spans="1:26" ht="17.25" customHeight="1" x14ac:dyDescent="0.2">
      <c r="A97" s="44"/>
      <c r="H97" s="48"/>
      <c r="J97" s="188"/>
      <c r="K97" s="188"/>
      <c r="L97" s="188"/>
      <c r="M97" s="188"/>
      <c r="N97" s="188"/>
      <c r="O97" s="188"/>
      <c r="W97" s="56"/>
    </row>
    <row r="98" spans="1:26" ht="6" customHeight="1" x14ac:dyDescent="0.2">
      <c r="A98" s="44"/>
      <c r="H98" s="48"/>
      <c r="J98" s="188"/>
      <c r="K98" s="188"/>
      <c r="L98" s="188"/>
      <c r="M98" s="188"/>
      <c r="N98" s="188"/>
      <c r="O98" s="188"/>
      <c r="W98" s="56"/>
    </row>
    <row r="99" spans="1:26" ht="12.75" customHeight="1" x14ac:dyDescent="0.2">
      <c r="A99" s="44"/>
      <c r="H99" s="48"/>
      <c r="J99" s="188"/>
      <c r="K99" s="188"/>
      <c r="L99" s="188"/>
      <c r="M99" s="188"/>
      <c r="N99" s="188"/>
      <c r="O99" s="188"/>
      <c r="W99" s="56"/>
    </row>
    <row r="100" spans="1:26" ht="21" customHeight="1" x14ac:dyDescent="0.2">
      <c r="A100" s="44"/>
      <c r="H100" s="48"/>
      <c r="J100" s="188"/>
      <c r="K100" s="188"/>
      <c r="L100" s="188"/>
      <c r="M100" s="188"/>
      <c r="N100" s="188"/>
      <c r="O100" s="188"/>
      <c r="W100" s="56"/>
    </row>
    <row r="101" spans="1:26" ht="17.25" customHeight="1" x14ac:dyDescent="0.2">
      <c r="A101" s="190"/>
      <c r="B101" s="45"/>
      <c r="C101" s="45"/>
      <c r="D101" s="45"/>
      <c r="E101" s="45"/>
      <c r="F101" s="45"/>
      <c r="G101" s="45"/>
      <c r="H101" s="191"/>
      <c r="I101" s="45"/>
      <c r="J101" s="192"/>
      <c r="K101" s="192"/>
      <c r="L101" s="192"/>
      <c r="M101" s="192"/>
      <c r="N101" s="192"/>
      <c r="O101" s="192"/>
      <c r="P101" s="45"/>
      <c r="Q101" s="45"/>
      <c r="R101" s="45"/>
      <c r="S101" s="45"/>
      <c r="T101" s="45"/>
      <c r="U101" s="45"/>
      <c r="V101" s="45"/>
      <c r="W101" s="52"/>
    </row>
    <row r="102" spans="1:26" ht="9.9499999999999993" customHeight="1" x14ac:dyDescent="0.2">
      <c r="H102" s="48"/>
      <c r="J102" s="188"/>
      <c r="K102" s="188"/>
      <c r="L102" s="188"/>
      <c r="M102" s="188"/>
      <c r="N102" s="188"/>
      <c r="O102" s="188"/>
    </row>
    <row r="103" spans="1:26" ht="12.95" customHeight="1" x14ac:dyDescent="0.2">
      <c r="A103" s="159" t="s">
        <v>385</v>
      </c>
      <c r="H103" s="48"/>
      <c r="J103" s="188"/>
      <c r="K103" s="188"/>
      <c r="L103" s="188"/>
      <c r="M103" s="188"/>
      <c r="N103" s="188"/>
      <c r="O103" s="188"/>
    </row>
    <row r="104" spans="1:26" ht="12.95" customHeight="1" x14ac:dyDescent="0.2">
      <c r="A104" s="222" t="s">
        <v>386</v>
      </c>
      <c r="B104" s="223"/>
      <c r="C104" s="223"/>
      <c r="D104" s="223"/>
      <c r="E104" s="224"/>
      <c r="F104" s="193" t="s">
        <v>450</v>
      </c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</row>
    <row r="105" spans="1:26" ht="12.95" customHeight="1" x14ac:dyDescent="0.2">
      <c r="A105" s="225" t="s">
        <v>387</v>
      </c>
      <c r="B105" s="226"/>
      <c r="C105" s="226"/>
      <c r="D105" s="226"/>
      <c r="E105" s="227"/>
      <c r="F105" s="169" t="s">
        <v>451</v>
      </c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1:26" ht="12.95" customHeight="1" x14ac:dyDescent="0.2">
      <c r="A106" s="228" t="s">
        <v>388</v>
      </c>
      <c r="B106" s="229"/>
      <c r="C106" s="229"/>
      <c r="D106" s="229"/>
      <c r="E106" s="230"/>
      <c r="F106" s="226" t="s">
        <v>389</v>
      </c>
      <c r="G106" s="226"/>
      <c r="H106" s="169" t="s">
        <v>452</v>
      </c>
      <c r="I106" s="194"/>
      <c r="J106" s="194"/>
      <c r="K106" s="194"/>
      <c r="L106" s="194"/>
      <c r="M106" s="132" t="s">
        <v>390</v>
      </c>
      <c r="N106" s="195"/>
      <c r="O106" s="169" t="s">
        <v>450</v>
      </c>
      <c r="P106" s="195"/>
      <c r="Q106" s="196"/>
      <c r="R106" s="142"/>
      <c r="S106" s="142"/>
      <c r="T106" s="142"/>
      <c r="U106" s="142"/>
      <c r="V106" s="142"/>
      <c r="W106" s="142"/>
      <c r="X106" s="72"/>
    </row>
    <row r="107" spans="1:26" ht="12.95" customHeight="1" x14ac:dyDescent="0.2">
      <c r="A107" s="225"/>
      <c r="B107" s="226"/>
      <c r="C107" s="226"/>
      <c r="D107" s="226"/>
      <c r="E107" s="227"/>
      <c r="F107" s="226" t="s">
        <v>391</v>
      </c>
      <c r="G107" s="226"/>
      <c r="H107" s="169" t="s">
        <v>453</v>
      </c>
      <c r="I107" s="194"/>
      <c r="J107" s="194"/>
      <c r="K107" s="194"/>
      <c r="L107" s="194"/>
      <c r="M107" s="132" t="s">
        <v>392</v>
      </c>
      <c r="N107" s="195"/>
      <c r="O107" s="169" t="s">
        <v>457</v>
      </c>
      <c r="P107" s="195"/>
      <c r="Q107" s="196"/>
      <c r="R107" s="142"/>
      <c r="S107" s="142"/>
      <c r="T107" s="142"/>
      <c r="U107" s="142"/>
      <c r="V107" s="142"/>
      <c r="W107" s="142"/>
    </row>
    <row r="108" spans="1:26" ht="12.95" customHeight="1" x14ac:dyDescent="0.2">
      <c r="A108" s="231" t="s">
        <v>393</v>
      </c>
      <c r="B108" s="232"/>
      <c r="C108" s="232"/>
      <c r="D108" s="232"/>
      <c r="E108" s="233"/>
      <c r="F108" s="169" t="s">
        <v>394</v>
      </c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</row>
    <row r="109" spans="1:26" ht="12.95" customHeight="1" x14ac:dyDescent="0.2">
      <c r="A109" s="234" t="s">
        <v>395</v>
      </c>
      <c r="B109" s="235"/>
      <c r="C109" s="235"/>
      <c r="D109" s="235"/>
      <c r="E109" s="235"/>
      <c r="F109" s="236">
        <v>44</v>
      </c>
      <c r="G109" s="237"/>
      <c r="H109" s="237"/>
      <c r="I109" s="237"/>
      <c r="J109" s="237"/>
      <c r="K109" s="159"/>
      <c r="L109" s="159"/>
      <c r="M109" s="197"/>
      <c r="N109" s="197"/>
      <c r="O109" s="132"/>
      <c r="P109" s="132"/>
      <c r="Q109" s="258"/>
      <c r="R109" s="339"/>
      <c r="S109" s="339"/>
      <c r="T109" s="339"/>
      <c r="U109" s="339"/>
      <c r="V109" s="339"/>
      <c r="W109" s="339"/>
    </row>
    <row r="110" spans="1:26" ht="14.1" customHeight="1" x14ac:dyDescent="0.2">
      <c r="A110" s="177"/>
      <c r="B110" s="177"/>
      <c r="C110" s="177"/>
      <c r="D110" s="177"/>
      <c r="E110" s="177"/>
      <c r="F110" s="184"/>
      <c r="G110" s="184"/>
      <c r="H110" s="184"/>
      <c r="I110" s="184"/>
      <c r="J110" s="184"/>
      <c r="K110" s="159"/>
      <c r="L110" s="159"/>
      <c r="M110" s="197"/>
      <c r="N110" s="197"/>
      <c r="O110" s="132"/>
      <c r="P110" s="132"/>
      <c r="Q110" s="198"/>
      <c r="R110" s="199"/>
      <c r="S110" s="199"/>
      <c r="T110" s="199"/>
      <c r="U110" s="199"/>
      <c r="V110" s="199"/>
      <c r="W110" s="199"/>
    </row>
    <row r="111" spans="1:26" ht="5.25" customHeight="1" x14ac:dyDescent="0.2">
      <c r="A111" s="177"/>
      <c r="B111" s="177"/>
      <c r="C111" s="177"/>
      <c r="D111" s="177"/>
      <c r="E111" s="177"/>
      <c r="F111" s="184"/>
      <c r="G111" s="184"/>
      <c r="H111" s="184"/>
      <c r="I111" s="184"/>
      <c r="J111" s="184"/>
      <c r="K111" s="159"/>
      <c r="L111" s="159"/>
      <c r="M111" s="197"/>
      <c r="N111" s="197"/>
      <c r="O111" s="132"/>
      <c r="P111" s="132"/>
      <c r="Q111" s="198"/>
      <c r="R111" s="199"/>
      <c r="S111" s="199"/>
      <c r="T111" s="199"/>
      <c r="U111" s="199"/>
      <c r="V111" s="199"/>
      <c r="W111" s="199"/>
    </row>
    <row r="112" spans="1:26" ht="13.5" customHeight="1" x14ac:dyDescent="0.2">
      <c r="A112" s="156"/>
      <c r="B112" s="156"/>
      <c r="C112" s="156"/>
      <c r="D112" s="156"/>
      <c r="E112" s="142"/>
      <c r="F112" s="1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Z112" s="40" t="s">
        <v>342</v>
      </c>
    </row>
    <row r="113" spans="1:26" ht="15.75" x14ac:dyDescent="0.2">
      <c r="C113" s="43"/>
      <c r="D113" s="42"/>
      <c r="E113" s="43"/>
      <c r="G113" s="354" t="s">
        <v>454</v>
      </c>
      <c r="H113" s="355"/>
      <c r="I113" s="355"/>
      <c r="J113" s="355"/>
      <c r="K113" s="355"/>
      <c r="L113" s="355"/>
      <c r="M113" s="355"/>
      <c r="N113" s="355"/>
      <c r="O113" s="355"/>
      <c r="P113" s="356"/>
    </row>
    <row r="114" spans="1:26" s="50" customFormat="1" ht="14.25" customHeight="1" x14ac:dyDescent="0.2">
      <c r="A114" s="43"/>
      <c r="B114" s="43"/>
      <c r="C114" s="43"/>
      <c r="D114" s="43"/>
      <c r="E114" s="43"/>
      <c r="F114" s="43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</row>
    <row r="115" spans="1:26" ht="12.95" customHeight="1" x14ac:dyDescent="0.2">
      <c r="A115" s="417" t="s">
        <v>325</v>
      </c>
      <c r="B115" s="418"/>
      <c r="C115" s="418"/>
      <c r="D115" s="418"/>
      <c r="E115" s="418"/>
      <c r="F115" s="418"/>
      <c r="G115" s="419"/>
      <c r="H115" s="331" t="s">
        <v>326</v>
      </c>
      <c r="I115" s="332"/>
      <c r="J115" s="332"/>
      <c r="K115" s="332"/>
      <c r="L115" s="332"/>
      <c r="M115" s="332"/>
      <c r="N115" s="332"/>
      <c r="O115" s="333"/>
      <c r="P115" s="357" t="s">
        <v>215</v>
      </c>
      <c r="Q115" s="358"/>
      <c r="R115" s="358"/>
      <c r="S115" s="359"/>
      <c r="T115" s="331" t="s">
        <v>329</v>
      </c>
      <c r="U115" s="332"/>
      <c r="V115" s="332"/>
      <c r="W115" s="333"/>
    </row>
    <row r="116" spans="1:26" ht="12.95" customHeight="1" x14ac:dyDescent="0.2">
      <c r="A116" s="420" t="s">
        <v>339</v>
      </c>
      <c r="B116" s="421"/>
      <c r="C116" s="421"/>
      <c r="D116" s="421"/>
      <c r="E116" s="421"/>
      <c r="F116" s="421"/>
      <c r="G116" s="422"/>
      <c r="H116" s="368" t="s">
        <v>330</v>
      </c>
      <c r="I116" s="369"/>
      <c r="J116" s="369"/>
      <c r="K116" s="369"/>
      <c r="L116" s="369"/>
      <c r="M116" s="369"/>
      <c r="N116" s="369"/>
      <c r="O116" s="369"/>
      <c r="P116" s="360"/>
      <c r="Q116" s="361"/>
      <c r="R116" s="361"/>
      <c r="S116" s="362"/>
      <c r="T116" s="340" t="s">
        <v>365</v>
      </c>
      <c r="U116" s="341"/>
      <c r="V116" s="341"/>
      <c r="W116" s="342"/>
      <c r="X116" s="100"/>
    </row>
    <row r="117" spans="1:26" s="73" customFormat="1" ht="12.95" customHeight="1" x14ac:dyDescent="0.2">
      <c r="A117" s="271"/>
      <c r="B117" s="271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Z117" s="104" t="e">
        <f>T156/#REF!</f>
        <v>#REF!</v>
      </c>
    </row>
    <row r="118" spans="1:26" ht="12.95" customHeight="1" x14ac:dyDescent="0.2">
      <c r="A118" s="311" t="s">
        <v>323</v>
      </c>
      <c r="B118" s="311"/>
      <c r="C118" s="311"/>
      <c r="D118" s="311"/>
      <c r="E118" s="311"/>
      <c r="F118" s="311"/>
      <c r="G118" s="311"/>
      <c r="H118" s="311"/>
      <c r="I118" s="41"/>
      <c r="J118" s="41"/>
      <c r="K118" s="41"/>
      <c r="L118" s="41"/>
      <c r="M118" s="41"/>
      <c r="N118" s="41"/>
      <c r="O118" s="50"/>
      <c r="P118" s="311" t="s">
        <v>346</v>
      </c>
      <c r="Q118" s="311"/>
      <c r="R118" s="50"/>
      <c r="S118" s="50"/>
      <c r="T118" s="41"/>
      <c r="U118" s="41"/>
      <c r="V118" s="41"/>
      <c r="W118" s="77"/>
    </row>
    <row r="119" spans="1:26" ht="12.95" customHeight="1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68"/>
    </row>
    <row r="120" spans="1:26" ht="12.95" customHeight="1" x14ac:dyDescent="0.2">
      <c r="A120" s="85">
        <v>1</v>
      </c>
      <c r="B120" s="142" t="s">
        <v>470</v>
      </c>
      <c r="I120" s="142" t="s">
        <v>374</v>
      </c>
      <c r="J120" s="142"/>
      <c r="P120" s="181">
        <v>48</v>
      </c>
      <c r="Q120" s="182" t="s">
        <v>464</v>
      </c>
    </row>
    <row r="121" spans="1:26" s="58" customFormat="1" ht="12.95" customHeight="1" x14ac:dyDescent="0.2">
      <c r="A121" s="85">
        <v>2</v>
      </c>
      <c r="B121" s="142" t="s">
        <v>463</v>
      </c>
      <c r="C121" s="40"/>
      <c r="D121" s="40"/>
      <c r="E121" s="40"/>
      <c r="F121" s="40"/>
      <c r="G121" s="40"/>
      <c r="H121" s="40"/>
      <c r="I121" s="142" t="s">
        <v>374</v>
      </c>
      <c r="J121" s="142"/>
      <c r="K121" s="40"/>
      <c r="L121" s="40"/>
      <c r="M121" s="40"/>
      <c r="N121" s="40"/>
      <c r="O121" s="72"/>
      <c r="P121" s="176">
        <v>1</v>
      </c>
      <c r="Q121" s="169" t="s">
        <v>328</v>
      </c>
      <c r="R121" s="142"/>
      <c r="S121" s="143"/>
      <c r="T121" s="72"/>
      <c r="U121" s="72"/>
      <c r="V121" s="72"/>
      <c r="W121" s="72"/>
    </row>
    <row r="122" spans="1:26" s="58" customFormat="1" ht="14.25" customHeight="1" x14ac:dyDescent="0.2">
      <c r="A122" s="85">
        <v>3</v>
      </c>
      <c r="B122" s="142" t="s">
        <v>374</v>
      </c>
      <c r="C122" s="72"/>
      <c r="D122" s="72"/>
      <c r="E122" s="72"/>
      <c r="F122" s="72"/>
      <c r="G122" s="72"/>
      <c r="H122" s="72"/>
      <c r="I122" s="142" t="s">
        <v>374</v>
      </c>
      <c r="J122" s="142"/>
      <c r="K122" s="72"/>
      <c r="L122" s="72"/>
      <c r="M122" s="72"/>
      <c r="N122" s="72"/>
      <c r="O122" s="72"/>
      <c r="P122" s="176"/>
      <c r="Q122" s="169"/>
      <c r="R122" s="143"/>
      <c r="S122" s="143"/>
      <c r="T122" s="72"/>
      <c r="U122" s="72"/>
      <c r="V122" s="72"/>
      <c r="W122" s="72"/>
    </row>
    <row r="123" spans="1:26" s="58" customFormat="1" ht="12.95" customHeight="1" x14ac:dyDescent="0.2">
      <c r="A123" s="85"/>
      <c r="B123" s="142"/>
      <c r="C123" s="72"/>
      <c r="D123" s="72"/>
      <c r="E123" s="72"/>
      <c r="F123" s="72"/>
      <c r="G123" s="72"/>
      <c r="H123" s="72"/>
      <c r="I123" s="142"/>
      <c r="J123" s="142"/>
      <c r="K123" s="72"/>
      <c r="L123" s="72"/>
      <c r="M123" s="72"/>
      <c r="N123" s="72"/>
      <c r="O123" s="72"/>
      <c r="P123" s="176"/>
      <c r="Q123" s="169"/>
      <c r="R123" s="143"/>
      <c r="S123" s="143"/>
      <c r="T123" s="72"/>
      <c r="U123" s="72"/>
      <c r="V123" s="72"/>
      <c r="W123" s="72"/>
    </row>
    <row r="124" spans="1:26" s="58" customFormat="1" ht="9.75" customHeight="1" x14ac:dyDescent="0.2">
      <c r="A124" s="85"/>
      <c r="B124" s="142"/>
      <c r="C124" s="72"/>
      <c r="D124" s="72"/>
      <c r="E124" s="72"/>
      <c r="F124" s="72"/>
      <c r="G124" s="72"/>
      <c r="H124" s="72"/>
      <c r="I124" s="142"/>
      <c r="J124" s="142"/>
      <c r="K124" s="72"/>
      <c r="L124" s="72"/>
      <c r="M124" s="72"/>
      <c r="N124" s="72"/>
      <c r="O124" s="72"/>
      <c r="P124" s="176"/>
      <c r="Q124" s="169"/>
      <c r="R124" s="143"/>
      <c r="S124" s="143"/>
      <c r="T124" s="72"/>
      <c r="U124" s="72"/>
      <c r="V124" s="72"/>
      <c r="W124" s="72"/>
    </row>
    <row r="125" spans="1:26" s="58" customFormat="1" ht="9.75" customHeight="1" x14ac:dyDescent="0.2">
      <c r="A125" s="138"/>
      <c r="B125" s="142"/>
      <c r="C125" s="72"/>
      <c r="D125" s="72"/>
      <c r="E125" s="72"/>
      <c r="F125" s="72"/>
      <c r="G125" s="72"/>
      <c r="H125" s="72"/>
      <c r="I125" s="142"/>
      <c r="J125" s="142"/>
      <c r="K125" s="72"/>
      <c r="L125" s="72"/>
      <c r="M125" s="72"/>
      <c r="N125" s="72"/>
      <c r="O125" s="72"/>
      <c r="P125" s="143"/>
      <c r="Q125" s="143"/>
      <c r="R125" s="143"/>
      <c r="S125" s="143"/>
      <c r="T125" s="72"/>
      <c r="U125" s="72"/>
      <c r="V125" s="72"/>
      <c r="W125" s="72"/>
      <c r="X125" s="146"/>
    </row>
    <row r="126" spans="1:26" s="58" customFormat="1" ht="6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</row>
    <row r="127" spans="1:26" ht="15" customHeight="1" x14ac:dyDescent="0.2">
      <c r="A127" s="66"/>
      <c r="B127" s="66"/>
      <c r="C127" s="66"/>
      <c r="D127" s="66"/>
      <c r="E127" s="66"/>
      <c r="F127" s="66"/>
      <c r="G127" s="66"/>
      <c r="H127" s="66"/>
      <c r="I127" s="400" t="s">
        <v>471</v>
      </c>
      <c r="J127" s="401"/>
      <c r="K127" s="401"/>
      <c r="L127" s="401"/>
      <c r="M127" s="401"/>
      <c r="N127" s="401"/>
      <c r="O127" s="401"/>
      <c r="P127" s="402"/>
      <c r="Q127" s="66"/>
      <c r="R127" s="66"/>
      <c r="S127" s="66"/>
      <c r="T127" s="66"/>
      <c r="U127" s="66"/>
      <c r="V127" s="66"/>
      <c r="W127" s="66"/>
    </row>
    <row r="128" spans="1:26" s="50" customFormat="1" ht="14.25" customHeight="1" x14ac:dyDescent="0.2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1:24" ht="12.75" customHeight="1" x14ac:dyDescent="0.2">
      <c r="A129" s="396" t="s">
        <v>336</v>
      </c>
      <c r="B129" s="397"/>
      <c r="C129" s="397"/>
      <c r="D129" s="397"/>
      <c r="E129" s="398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1:24" ht="10.5" x14ac:dyDescent="0.2">
      <c r="A130" s="424" t="s">
        <v>332</v>
      </c>
      <c r="B130" s="425"/>
      <c r="C130" s="425"/>
      <c r="D130" s="425"/>
      <c r="E130" s="426"/>
      <c r="F130" s="403">
        <f>L130*Q130</f>
        <v>160</v>
      </c>
      <c r="G130" s="403"/>
      <c r="H130" s="403"/>
      <c r="I130" s="403"/>
      <c r="J130" s="226" t="s">
        <v>218</v>
      </c>
      <c r="K130" s="226"/>
      <c r="L130" s="237">
        <v>8</v>
      </c>
      <c r="M130" s="237"/>
      <c r="N130" s="237"/>
      <c r="O130" s="226" t="s">
        <v>219</v>
      </c>
      <c r="P130" s="226"/>
      <c r="Q130" s="237">
        <v>20</v>
      </c>
      <c r="R130" s="237"/>
      <c r="S130" s="237"/>
      <c r="T130" s="61"/>
      <c r="U130" s="61"/>
      <c r="V130" s="61"/>
      <c r="W130" s="61"/>
      <c r="X130" s="100">
        <f>T173</f>
        <v>39239.921021457958</v>
      </c>
    </row>
    <row r="131" spans="1:24" ht="10.5" x14ac:dyDescent="0.2">
      <c r="A131" s="393" t="s">
        <v>242</v>
      </c>
      <c r="B131" s="394"/>
      <c r="C131" s="394"/>
      <c r="D131" s="394"/>
      <c r="E131" s="395"/>
      <c r="F131" s="399">
        <v>6100</v>
      </c>
      <c r="G131" s="348"/>
      <c r="H131" s="348"/>
      <c r="I131" s="348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103" t="e">
        <f>#REF!</f>
        <v>#REF!</v>
      </c>
    </row>
    <row r="132" spans="1:24" ht="4.5" customHeight="1" x14ac:dyDescent="0.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100" t="e">
        <f>T173/X131</f>
        <v>#REF!</v>
      </c>
    </row>
    <row r="133" spans="1:24" ht="10.5" customHeight="1" x14ac:dyDescent="0.2">
      <c r="A133" s="170" t="s">
        <v>235</v>
      </c>
      <c r="B133" s="79"/>
      <c r="C133" s="79"/>
      <c r="D133" s="79"/>
      <c r="E133" s="84"/>
      <c r="F133" s="317" t="s">
        <v>236</v>
      </c>
      <c r="G133" s="318"/>
      <c r="H133" s="317" t="s">
        <v>237</v>
      </c>
      <c r="I133" s="347"/>
      <c r="J133" s="318"/>
      <c r="K133" s="317" t="s">
        <v>238</v>
      </c>
      <c r="L133" s="318"/>
      <c r="M133" s="317" t="s">
        <v>239</v>
      </c>
      <c r="N133" s="347"/>
      <c r="O133" s="318"/>
      <c r="P133" s="317" t="s">
        <v>240</v>
      </c>
      <c r="Q133" s="347"/>
      <c r="R133" s="318"/>
      <c r="S133" s="317" t="s">
        <v>3</v>
      </c>
      <c r="T133" s="318"/>
      <c r="U133" s="317" t="s">
        <v>241</v>
      </c>
      <c r="V133" s="347"/>
      <c r="W133" s="318"/>
      <c r="X133" s="103" t="e">
        <f>X131</f>
        <v>#REF!</v>
      </c>
    </row>
    <row r="134" spans="1:24" ht="15" customHeight="1" x14ac:dyDescent="0.2">
      <c r="A134" s="171" t="s">
        <v>6</v>
      </c>
      <c r="B134" s="80"/>
      <c r="C134" s="80"/>
      <c r="D134" s="80"/>
      <c r="E134" s="81"/>
      <c r="F134" s="350">
        <v>1</v>
      </c>
      <c r="G134" s="352"/>
      <c r="H134" s="350">
        <v>1</v>
      </c>
      <c r="I134" s="351"/>
      <c r="J134" s="352"/>
      <c r="K134" s="350">
        <v>1</v>
      </c>
      <c r="L134" s="352"/>
      <c r="M134" s="350">
        <v>1</v>
      </c>
      <c r="N134" s="351"/>
      <c r="O134" s="352"/>
      <c r="P134" s="350">
        <v>1</v>
      </c>
      <c r="Q134" s="351"/>
      <c r="R134" s="352"/>
      <c r="S134" s="350">
        <v>1</v>
      </c>
      <c r="T134" s="352"/>
      <c r="U134" s="350">
        <f>F134*H134*K134*M134*P134*S134</f>
        <v>1</v>
      </c>
      <c r="V134" s="351"/>
      <c r="W134" s="352"/>
      <c r="X134" s="131">
        <v>4500</v>
      </c>
    </row>
    <row r="135" spans="1:24" s="50" customFormat="1" ht="15.75" customHeight="1" x14ac:dyDescent="0.2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1:24" ht="12.75" customHeight="1" x14ac:dyDescent="0.2">
      <c r="A136" s="317" t="s">
        <v>222</v>
      </c>
      <c r="B136" s="347"/>
      <c r="C136" s="347"/>
      <c r="D136" s="318"/>
      <c r="E136" s="301" t="s">
        <v>4</v>
      </c>
      <c r="F136" s="302"/>
      <c r="G136" s="303"/>
      <c r="H136" s="353" t="s">
        <v>7</v>
      </c>
      <c r="I136" s="353"/>
      <c r="J136" s="353"/>
      <c r="K136" s="301" t="s">
        <v>2</v>
      </c>
      <c r="L136" s="303"/>
      <c r="M136" s="301" t="s">
        <v>225</v>
      </c>
      <c r="N136" s="302"/>
      <c r="O136" s="303"/>
      <c r="P136" s="353" t="s">
        <v>227</v>
      </c>
      <c r="Q136" s="353"/>
      <c r="R136" s="353"/>
      <c r="S136" s="301" t="s">
        <v>224</v>
      </c>
      <c r="T136" s="303"/>
      <c r="U136" s="301" t="s">
        <v>223</v>
      </c>
      <c r="V136" s="302"/>
      <c r="W136" s="303"/>
    </row>
    <row r="137" spans="1:24" ht="11.1" customHeight="1" x14ac:dyDescent="0.2">
      <c r="A137" s="321"/>
      <c r="B137" s="349"/>
      <c r="C137" s="349"/>
      <c r="D137" s="322"/>
      <c r="E137" s="307"/>
      <c r="F137" s="308"/>
      <c r="G137" s="309"/>
      <c r="H137" s="330" t="s">
        <v>228</v>
      </c>
      <c r="I137" s="330"/>
      <c r="J137" s="330"/>
      <c r="K137" s="307"/>
      <c r="L137" s="309"/>
      <c r="M137" s="307"/>
      <c r="N137" s="308"/>
      <c r="O137" s="309"/>
      <c r="P137" s="330" t="s">
        <v>221</v>
      </c>
      <c r="Q137" s="330"/>
      <c r="R137" s="330"/>
      <c r="S137" s="307"/>
      <c r="T137" s="309"/>
      <c r="U137" s="307"/>
      <c r="V137" s="308"/>
      <c r="W137" s="309"/>
    </row>
    <row r="138" spans="1:24" ht="26.25" customHeight="1" x14ac:dyDescent="0.2">
      <c r="A138" s="151">
        <v>1</v>
      </c>
      <c r="B138" s="407" t="s">
        <v>231</v>
      </c>
      <c r="C138" s="408"/>
      <c r="D138" s="409"/>
      <c r="E138" s="423">
        <f>F130</f>
        <v>160</v>
      </c>
      <c r="F138" s="423"/>
      <c r="G138" s="423"/>
      <c r="H138" s="334">
        <f>F131</f>
        <v>6100</v>
      </c>
      <c r="I138" s="335"/>
      <c r="J138" s="335"/>
      <c r="K138" s="391">
        <f>U134</f>
        <v>1</v>
      </c>
      <c r="L138" s="391"/>
      <c r="M138" s="374" t="s">
        <v>455</v>
      </c>
      <c r="N138" s="374"/>
      <c r="O138" s="374"/>
      <c r="P138" s="334">
        <f>H138*K138</f>
        <v>6100</v>
      </c>
      <c r="Q138" s="335"/>
      <c r="R138" s="335"/>
      <c r="S138" s="378">
        <v>100</v>
      </c>
      <c r="T138" s="378"/>
      <c r="U138" s="370">
        <f>E138*P138</f>
        <v>976000</v>
      </c>
      <c r="V138" s="370"/>
      <c r="W138" s="370"/>
    </row>
    <row r="139" spans="1:24" ht="11.1" customHeight="1" x14ac:dyDescent="0.2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</row>
    <row r="140" spans="1:24" ht="13.5" customHeight="1" x14ac:dyDescent="0.2">
      <c r="A140" s="172" t="s">
        <v>230</v>
      </c>
      <c r="B140" s="64"/>
      <c r="C140" s="65"/>
      <c r="D140" s="70"/>
      <c r="E140" s="389">
        <f>SUM(E138:G139)</f>
        <v>160</v>
      </c>
      <c r="F140" s="390"/>
      <c r="G140" s="390"/>
      <c r="H140" s="58"/>
      <c r="I140" s="58"/>
      <c r="J140" s="58"/>
      <c r="K140" s="58"/>
      <c r="L140" s="58"/>
      <c r="M140" s="58"/>
      <c r="N140" s="381" t="s">
        <v>226</v>
      </c>
      <c r="O140" s="381"/>
      <c r="P140" s="381"/>
      <c r="Q140" s="381"/>
      <c r="R140" s="381"/>
      <c r="S140" s="381"/>
      <c r="T140" s="381"/>
      <c r="U140" s="379">
        <f>SUM(U138:U138)</f>
        <v>976000</v>
      </c>
      <c r="V140" s="380"/>
      <c r="W140" s="380"/>
    </row>
    <row r="141" spans="1:24" ht="11.1" customHeight="1" x14ac:dyDescent="0.2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367" t="s">
        <v>232</v>
      </c>
      <c r="O141" s="367"/>
      <c r="P141" s="367"/>
      <c r="Q141" s="367"/>
      <c r="R141" s="367"/>
      <c r="S141" s="367"/>
      <c r="T141" s="367"/>
      <c r="U141" s="343">
        <v>0</v>
      </c>
      <c r="V141" s="344"/>
      <c r="W141" s="344"/>
    </row>
    <row r="142" spans="1:24" ht="18" customHeight="1" x14ac:dyDescent="0.2">
      <c r="A142" s="294" t="s">
        <v>337</v>
      </c>
      <c r="B142" s="295"/>
      <c r="C142" s="295"/>
      <c r="D142" s="295"/>
      <c r="E142" s="296"/>
      <c r="F142" s="73"/>
      <c r="G142" s="73"/>
      <c r="H142" s="80"/>
      <c r="I142" s="80"/>
      <c r="J142" s="80"/>
      <c r="K142" s="80"/>
      <c r="L142" s="80"/>
      <c r="M142" s="80"/>
      <c r="N142" s="80"/>
      <c r="O142" s="80"/>
      <c r="P142" s="80"/>
      <c r="Q142" s="61"/>
      <c r="R142" s="61"/>
      <c r="S142" s="61"/>
      <c r="T142" s="61"/>
      <c r="U142" s="61"/>
      <c r="V142" s="61"/>
      <c r="W142" s="61"/>
    </row>
    <row r="143" spans="1:24" ht="11.1" customHeight="1" x14ac:dyDescent="0.2">
      <c r="A143" s="312" t="s">
        <v>338</v>
      </c>
      <c r="B143" s="311"/>
      <c r="C143" s="311"/>
      <c r="D143" s="311"/>
      <c r="E143" s="313"/>
      <c r="F143" s="317" t="s">
        <v>215</v>
      </c>
      <c r="G143" s="318"/>
      <c r="H143" s="301" t="s">
        <v>233</v>
      </c>
      <c r="I143" s="302"/>
      <c r="J143" s="303"/>
      <c r="K143" s="317" t="s">
        <v>327</v>
      </c>
      <c r="L143" s="318"/>
      <c r="M143" s="345" t="s">
        <v>2</v>
      </c>
      <c r="N143" s="317" t="s">
        <v>225</v>
      </c>
      <c r="O143" s="318"/>
      <c r="P143" s="353" t="s">
        <v>220</v>
      </c>
      <c r="Q143" s="353"/>
      <c r="R143" s="353"/>
      <c r="S143" s="317" t="s">
        <v>3</v>
      </c>
      <c r="T143" s="318"/>
      <c r="U143" s="317" t="s">
        <v>223</v>
      </c>
      <c r="V143" s="347"/>
      <c r="W143" s="318"/>
    </row>
    <row r="144" spans="1:24" ht="11.1" customHeight="1" x14ac:dyDescent="0.2">
      <c r="A144" s="312"/>
      <c r="B144" s="311"/>
      <c r="C144" s="311"/>
      <c r="D144" s="311"/>
      <c r="E144" s="313"/>
      <c r="F144" s="319"/>
      <c r="G144" s="320"/>
      <c r="H144" s="304"/>
      <c r="I144" s="305"/>
      <c r="J144" s="306"/>
      <c r="K144" s="319"/>
      <c r="L144" s="320"/>
      <c r="M144" s="346"/>
      <c r="N144" s="319"/>
      <c r="O144" s="320"/>
      <c r="P144" s="346" t="s">
        <v>5</v>
      </c>
      <c r="Q144" s="346"/>
      <c r="R144" s="346"/>
      <c r="S144" s="319"/>
      <c r="T144" s="320"/>
      <c r="U144" s="319"/>
      <c r="V144" s="348"/>
      <c r="W144" s="320"/>
    </row>
    <row r="145" spans="1:23" ht="11.1" customHeight="1" x14ac:dyDescent="0.2">
      <c r="A145" s="314"/>
      <c r="B145" s="315"/>
      <c r="C145" s="315"/>
      <c r="D145" s="315"/>
      <c r="E145" s="316"/>
      <c r="F145" s="321"/>
      <c r="G145" s="322"/>
      <c r="H145" s="307"/>
      <c r="I145" s="308"/>
      <c r="J145" s="309"/>
      <c r="K145" s="321"/>
      <c r="L145" s="322"/>
      <c r="M145" s="330"/>
      <c r="N145" s="321"/>
      <c r="O145" s="322"/>
      <c r="P145" s="330" t="s">
        <v>229</v>
      </c>
      <c r="Q145" s="330"/>
      <c r="R145" s="330"/>
      <c r="S145" s="321"/>
      <c r="T145" s="322"/>
      <c r="U145" s="321"/>
      <c r="V145" s="349"/>
      <c r="W145" s="322"/>
    </row>
    <row r="146" spans="1:23" ht="14.25" customHeight="1" x14ac:dyDescent="0.2">
      <c r="A146" s="310" t="str">
        <f>B120</f>
        <v>BARDAS PERIMETRALES SIN APLANADO</v>
      </c>
      <c r="B146" s="310"/>
      <c r="C146" s="310"/>
      <c r="D146" s="310"/>
      <c r="E146" s="310"/>
      <c r="F146" s="437">
        <v>120</v>
      </c>
      <c r="G146" s="437"/>
      <c r="H146" s="377">
        <v>587.54999999999995</v>
      </c>
      <c r="I146" s="377"/>
      <c r="J146" s="377"/>
      <c r="K146" s="323" t="s">
        <v>480</v>
      </c>
      <c r="L146" s="323"/>
      <c r="M146" s="144">
        <v>1</v>
      </c>
      <c r="N146" s="297" t="s">
        <v>350</v>
      </c>
      <c r="O146" s="298"/>
      <c r="P146" s="377">
        <f>H146*M146</f>
        <v>587.54999999999995</v>
      </c>
      <c r="Q146" s="377"/>
      <c r="R146" s="377"/>
      <c r="S146" s="392">
        <v>100</v>
      </c>
      <c r="T146" s="392"/>
      <c r="U146" s="326">
        <f>(F146*P146)</f>
        <v>70506</v>
      </c>
      <c r="V146" s="326"/>
      <c r="W146" s="326"/>
    </row>
    <row r="147" spans="1:23" ht="12.75" customHeight="1" x14ac:dyDescent="0.2">
      <c r="A147" s="310" t="str">
        <f>B121</f>
        <v>MALLA CICLONICA</v>
      </c>
      <c r="B147" s="310"/>
      <c r="C147" s="310"/>
      <c r="D147" s="310"/>
      <c r="E147" s="310"/>
      <c r="F147" s="392">
        <f>P121</f>
        <v>1</v>
      </c>
      <c r="G147" s="392"/>
      <c r="H147" s="371">
        <v>9500</v>
      </c>
      <c r="I147" s="372"/>
      <c r="J147" s="373"/>
      <c r="K147" s="323" t="s">
        <v>479</v>
      </c>
      <c r="L147" s="323"/>
      <c r="M147" s="144">
        <v>1</v>
      </c>
      <c r="N147" s="299"/>
      <c r="O147" s="300"/>
      <c r="P147" s="377">
        <f t="shared" ref="P147" si="0">H147*M147</f>
        <v>9500</v>
      </c>
      <c r="Q147" s="377"/>
      <c r="R147" s="377"/>
      <c r="S147" s="324">
        <v>100</v>
      </c>
      <c r="T147" s="325"/>
      <c r="U147" s="326">
        <f t="shared" ref="U147" si="1">(F147*P147)</f>
        <v>9500</v>
      </c>
      <c r="V147" s="326"/>
      <c r="W147" s="326"/>
    </row>
    <row r="148" spans="1:23" ht="6" customHeight="1" x14ac:dyDescent="0.2">
      <c r="A148" s="310" t="str">
        <f>B122</f>
        <v>-</v>
      </c>
      <c r="B148" s="310"/>
      <c r="C148" s="310"/>
      <c r="D148" s="310"/>
      <c r="E148" s="310"/>
      <c r="F148" s="392"/>
      <c r="G148" s="392"/>
      <c r="H148" s="371"/>
      <c r="I148" s="372"/>
      <c r="J148" s="373"/>
      <c r="K148" s="323"/>
      <c r="L148" s="323"/>
      <c r="M148" s="144"/>
      <c r="N148" s="299"/>
      <c r="O148" s="300"/>
      <c r="P148" s="377"/>
      <c r="Q148" s="377"/>
      <c r="R148" s="377"/>
      <c r="S148" s="324"/>
      <c r="T148" s="325"/>
      <c r="U148" s="326"/>
      <c r="V148" s="326"/>
      <c r="W148" s="326"/>
    </row>
    <row r="149" spans="1:23" ht="12" customHeight="1" x14ac:dyDescent="0.2">
      <c r="A149" s="310"/>
      <c r="B149" s="310"/>
      <c r="C149" s="310"/>
      <c r="D149" s="310"/>
      <c r="E149" s="310"/>
      <c r="F149" s="404" t="s">
        <v>324</v>
      </c>
      <c r="G149" s="405"/>
      <c r="H149" s="406"/>
      <c r="I149" s="406"/>
      <c r="J149" s="406"/>
      <c r="K149" s="430"/>
      <c r="L149" s="431"/>
      <c r="M149" s="388"/>
      <c r="N149" s="388"/>
      <c r="O149" s="388"/>
      <c r="P149" s="427"/>
      <c r="Q149" s="428"/>
      <c r="R149" s="429"/>
      <c r="S149" s="387"/>
      <c r="T149" s="387"/>
      <c r="U149" s="385"/>
      <c r="V149" s="386"/>
      <c r="W149" s="386"/>
    </row>
    <row r="150" spans="1:23" ht="11.1" customHeight="1" x14ac:dyDescent="0.2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</row>
    <row r="151" spans="1:23" ht="11.25" customHeight="1" x14ac:dyDescent="0.2">
      <c r="A151" s="58"/>
      <c r="B151" s="73"/>
      <c r="C151" s="58"/>
      <c r="D151" s="73"/>
      <c r="E151" s="58"/>
      <c r="F151" s="58"/>
      <c r="G151" s="58"/>
      <c r="H151" s="58"/>
      <c r="I151" s="58"/>
      <c r="J151" s="58"/>
      <c r="K151" s="58"/>
      <c r="L151" s="58"/>
      <c r="M151" s="278" t="s">
        <v>331</v>
      </c>
      <c r="N151" s="278"/>
      <c r="O151" s="278"/>
      <c r="P151" s="278"/>
      <c r="Q151" s="278"/>
      <c r="R151" s="278"/>
      <c r="S151" s="278"/>
      <c r="T151" s="454"/>
      <c r="U151" s="379">
        <f>SUM(U146:W148)</f>
        <v>80006</v>
      </c>
      <c r="V151" s="380"/>
      <c r="W151" s="380"/>
    </row>
    <row r="152" spans="1:23" ht="11.1" customHeight="1" x14ac:dyDescent="0.2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305"/>
      <c r="N152" s="305"/>
      <c r="O152" s="305"/>
      <c r="P152" s="305"/>
      <c r="Q152" s="305"/>
      <c r="R152" s="305"/>
      <c r="S152" s="305"/>
      <c r="T152" s="305"/>
      <c r="U152" s="442"/>
      <c r="V152" s="442"/>
      <c r="W152" s="442"/>
    </row>
    <row r="153" spans="1:23" ht="11.1" customHeight="1" x14ac:dyDescent="0.2">
      <c r="A153" s="66"/>
      <c r="B153" s="66"/>
      <c r="C153" s="66"/>
      <c r="D153" s="66"/>
      <c r="E153" s="66"/>
      <c r="F153" s="66"/>
      <c r="G153" s="66"/>
      <c r="H153" s="66"/>
      <c r="I153" s="66"/>
      <c r="J153" s="400" t="s">
        <v>472</v>
      </c>
      <c r="K153" s="401"/>
      <c r="L153" s="401"/>
      <c r="M153" s="401"/>
      <c r="N153" s="401"/>
      <c r="O153" s="402"/>
      <c r="P153" s="66"/>
      <c r="Q153" s="66"/>
      <c r="R153" s="66"/>
      <c r="S153" s="66"/>
      <c r="T153" s="66"/>
      <c r="U153" s="66"/>
      <c r="V153" s="66"/>
      <c r="W153" s="66"/>
    </row>
    <row r="154" spans="1:23" ht="11.1" customHeight="1" x14ac:dyDescent="0.2">
      <c r="G154" s="49"/>
      <c r="H154" s="49"/>
      <c r="I154" s="49"/>
      <c r="J154" s="49"/>
      <c r="K154" s="49"/>
      <c r="L154" s="49"/>
      <c r="M154" s="49"/>
      <c r="N154" s="49"/>
      <c r="O154" s="49"/>
      <c r="S154" s="59"/>
      <c r="T154" s="59"/>
      <c r="U154" s="60"/>
    </row>
    <row r="155" spans="1:23" ht="11.1" customHeight="1" x14ac:dyDescent="0.2">
      <c r="J155" s="92"/>
      <c r="K155" s="92"/>
      <c r="L155" s="92"/>
      <c r="M155" s="92"/>
      <c r="N155" s="92"/>
      <c r="O155" s="94"/>
      <c r="P155" s="94"/>
      <c r="Q155" s="94"/>
      <c r="R155" s="97"/>
      <c r="S155" s="97"/>
      <c r="T155" s="98"/>
      <c r="U155" s="98"/>
      <c r="V155" s="98"/>
      <c r="W155" s="98"/>
    </row>
    <row r="156" spans="1:23" ht="15" customHeight="1" x14ac:dyDescent="0.2">
      <c r="A156" s="74"/>
      <c r="B156" s="75"/>
      <c r="C156" s="75"/>
      <c r="D156" s="75"/>
      <c r="E156" s="76"/>
      <c r="F156" s="76"/>
      <c r="G156" s="76"/>
      <c r="H156" s="75"/>
      <c r="I156" s="75"/>
      <c r="J156" s="91"/>
      <c r="K156" s="91"/>
      <c r="L156" s="91"/>
      <c r="M156" s="91"/>
      <c r="N156" s="91"/>
      <c r="O156" s="95"/>
      <c r="P156" s="95"/>
      <c r="Q156" s="93"/>
      <c r="R156" s="96"/>
      <c r="S156" s="179" t="s">
        <v>333</v>
      </c>
      <c r="T156" s="444">
        <f>U151</f>
        <v>80006</v>
      </c>
      <c r="U156" s="445"/>
      <c r="V156" s="445"/>
      <c r="W156" s="446"/>
    </row>
    <row r="157" spans="1:23" ht="11.1" customHeight="1" x14ac:dyDescent="0.2">
      <c r="A157" s="72" t="s">
        <v>1</v>
      </c>
      <c r="E157" s="48"/>
      <c r="F157" s="48"/>
      <c r="G157" s="48"/>
      <c r="O157" s="48"/>
      <c r="P157" s="48"/>
    </row>
    <row r="158" spans="1:23" ht="14.25" customHeight="1" x14ac:dyDescent="0.2">
      <c r="A158" s="72"/>
      <c r="L158" s="87"/>
      <c r="M158" s="72"/>
    </row>
    <row r="159" spans="1:23" ht="12.75" customHeight="1" x14ac:dyDescent="0.2">
      <c r="G159" s="438" t="s">
        <v>345</v>
      </c>
      <c r="H159" s="449"/>
      <c r="I159" s="449"/>
      <c r="J159" s="449"/>
      <c r="K159" s="449"/>
      <c r="L159" s="449"/>
      <c r="M159" s="449"/>
      <c r="N159" s="449"/>
      <c r="O159" s="449"/>
      <c r="P159" s="449"/>
      <c r="Q159" s="450"/>
    </row>
    <row r="160" spans="1:23" ht="11.1" customHeight="1" x14ac:dyDescent="0.2">
      <c r="A160" s="58"/>
      <c r="B160" s="46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</row>
    <row r="161" spans="1:23" ht="11.1" customHeight="1" x14ac:dyDescent="0.2">
      <c r="A161" s="5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71"/>
      <c r="W161" s="82"/>
    </row>
    <row r="162" spans="1:23" ht="11.1" customHeight="1" x14ac:dyDescent="0.2">
      <c r="A162" s="44"/>
      <c r="B162" s="173" t="s">
        <v>348</v>
      </c>
      <c r="C162" s="66"/>
      <c r="D162" s="66"/>
      <c r="E162" s="46"/>
      <c r="F162" s="46"/>
      <c r="G162" s="46"/>
      <c r="H162" s="180"/>
      <c r="I162" s="180"/>
      <c r="J162" s="180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58"/>
      <c r="W162" s="69"/>
    </row>
    <row r="163" spans="1:23" ht="8.25" customHeight="1" x14ac:dyDescent="0.2">
      <c r="A163" s="44"/>
      <c r="B163" s="66" t="s">
        <v>492</v>
      </c>
      <c r="C163" s="66"/>
      <c r="D163" s="6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58"/>
      <c r="W163" s="69"/>
    </row>
    <row r="164" spans="1:23" ht="11.1" customHeight="1" x14ac:dyDescent="0.2">
      <c r="A164" s="46"/>
      <c r="B164" s="66" t="s">
        <v>368</v>
      </c>
      <c r="C164" s="66"/>
      <c r="D164" s="1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58"/>
      <c r="Q164" s="46"/>
      <c r="R164" s="46"/>
      <c r="S164" s="46"/>
      <c r="T164" s="46"/>
      <c r="U164" s="46"/>
      <c r="V164" s="58"/>
      <c r="W164" s="58"/>
    </row>
    <row r="165" spans="1:23" ht="11.1" customHeight="1" x14ac:dyDescent="0.2">
      <c r="A165" s="46"/>
      <c r="B165" s="46"/>
      <c r="C165" s="66"/>
      <c r="D165" s="1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58"/>
      <c r="Q165" s="46"/>
      <c r="R165" s="46"/>
      <c r="S165" s="46"/>
      <c r="T165" s="46"/>
      <c r="U165" s="46"/>
      <c r="V165" s="58"/>
      <c r="W165" s="58"/>
    </row>
    <row r="166" spans="1:23" ht="8.25" customHeight="1" x14ac:dyDescent="0.2"/>
    <row r="167" spans="1:23" ht="13.5" customHeight="1" x14ac:dyDescent="0.2">
      <c r="A167" s="66"/>
      <c r="B167" s="66"/>
      <c r="C167" s="66"/>
      <c r="D167" s="66"/>
      <c r="E167" s="66"/>
      <c r="F167" s="66"/>
      <c r="G167" s="66"/>
      <c r="H167" s="66"/>
      <c r="I167" s="66"/>
      <c r="J167" s="283" t="s">
        <v>473</v>
      </c>
      <c r="K167" s="284"/>
      <c r="L167" s="284"/>
      <c r="M167" s="284"/>
      <c r="N167" s="284"/>
      <c r="O167" s="285"/>
      <c r="P167" s="66"/>
      <c r="Q167" s="66"/>
      <c r="R167" s="66"/>
      <c r="S167" s="66"/>
      <c r="T167" s="66"/>
      <c r="U167" s="66"/>
      <c r="V167" s="66"/>
      <c r="W167" s="66"/>
    </row>
    <row r="168" spans="1:23" ht="11.1" customHeight="1" x14ac:dyDescent="0.2"/>
    <row r="169" spans="1:23" ht="11.1" customHeight="1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5"/>
    </row>
    <row r="170" spans="1:23" ht="15" customHeight="1" x14ac:dyDescent="0.2">
      <c r="A170" s="44"/>
      <c r="F170" s="220" t="s">
        <v>483</v>
      </c>
      <c r="G170" s="432">
        <v>66.742099999999994</v>
      </c>
      <c r="H170" s="433"/>
      <c r="I170" s="433"/>
      <c r="J170" s="434"/>
      <c r="L170" s="201" t="s">
        <v>2</v>
      </c>
      <c r="M170" s="435">
        <f>G170/G171</f>
        <v>0.49046222810111689</v>
      </c>
      <c r="N170" s="436"/>
    </row>
    <row r="171" spans="1:23" ht="13.5" customHeight="1" x14ac:dyDescent="0.2">
      <c r="A171" s="44"/>
      <c r="F171" s="220" t="s">
        <v>466</v>
      </c>
      <c r="G171" s="432">
        <v>136.08000000000001</v>
      </c>
      <c r="H171" s="433"/>
      <c r="I171" s="433"/>
      <c r="J171" s="434"/>
    </row>
    <row r="172" spans="1:23" ht="5.25" customHeight="1" x14ac:dyDescent="0.2">
      <c r="A172" s="44"/>
    </row>
    <row r="173" spans="1:23" ht="15.75" customHeight="1" x14ac:dyDescent="0.2">
      <c r="A173" s="99"/>
      <c r="L173" s="147" t="s">
        <v>469</v>
      </c>
      <c r="M173" s="311" t="s">
        <v>482</v>
      </c>
      <c r="N173" s="311"/>
      <c r="O173" s="311"/>
      <c r="P173" s="311"/>
      <c r="Q173" s="311"/>
      <c r="R173" s="152" t="s">
        <v>234</v>
      </c>
      <c r="T173" s="382">
        <f>T156*M170</f>
        <v>39239.921021457958</v>
      </c>
      <c r="U173" s="383"/>
      <c r="V173" s="383"/>
      <c r="W173" s="384"/>
    </row>
    <row r="174" spans="1:23" ht="5.25" customHeight="1" x14ac:dyDescent="0.2">
      <c r="A174" s="99"/>
      <c r="T174" s="447"/>
      <c r="U174" s="447"/>
      <c r="V174" s="447"/>
      <c r="W174" s="448"/>
    </row>
    <row r="175" spans="1:23" ht="10.5" customHeight="1" x14ac:dyDescent="0.2">
      <c r="A175" s="99"/>
      <c r="D175" s="452" t="str">
        <f>Hoja1!C11</f>
        <v>TREINTA Y NUEVE  MIL DOSCIENTOS TREINTA Y NUEVE  PESOS 92/100  M.N.</v>
      </c>
      <c r="E175" s="452"/>
      <c r="F175" s="452"/>
      <c r="G175" s="452"/>
      <c r="H175" s="452"/>
      <c r="I175" s="452"/>
      <c r="J175" s="452"/>
      <c r="K175" s="452"/>
      <c r="L175" s="452"/>
      <c r="M175" s="452"/>
      <c r="N175" s="452"/>
      <c r="O175" s="452"/>
      <c r="P175" s="452"/>
      <c r="Q175" s="452"/>
      <c r="R175" s="452"/>
      <c r="S175" s="452"/>
      <c r="T175" s="452"/>
      <c r="U175" s="452"/>
      <c r="V175" s="452"/>
      <c r="W175" s="453"/>
    </row>
    <row r="176" spans="1:23" ht="11.1" customHeight="1" x14ac:dyDescent="0.2">
      <c r="A176" s="99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6"/>
    </row>
    <row r="177" spans="1:23" ht="11.1" customHeight="1" x14ac:dyDescent="0.2">
      <c r="A177" s="47"/>
      <c r="W177" s="56"/>
    </row>
    <row r="178" spans="1:23" ht="15.75" customHeight="1" x14ac:dyDescent="0.2">
      <c r="A178" s="66"/>
      <c r="B178" s="66"/>
      <c r="C178" s="66"/>
      <c r="D178" s="66"/>
      <c r="E178" s="66"/>
      <c r="F178" s="66"/>
      <c r="G178" s="66"/>
      <c r="H178" s="66"/>
      <c r="I178" s="438" t="s">
        <v>0</v>
      </c>
      <c r="J178" s="439"/>
      <c r="K178" s="439"/>
      <c r="L178" s="439"/>
      <c r="M178" s="439"/>
      <c r="N178" s="439"/>
      <c r="O178" s="440"/>
      <c r="P178" s="66"/>
      <c r="Q178" s="66"/>
      <c r="R178" s="66"/>
      <c r="S178" s="66"/>
      <c r="T178" s="66"/>
      <c r="U178" s="66"/>
      <c r="V178" s="66"/>
      <c r="W178" s="66"/>
    </row>
    <row r="179" spans="1:23" ht="11.1" customHeight="1" x14ac:dyDescent="0.2"/>
    <row r="180" spans="1:23" ht="13.5" customHeight="1" x14ac:dyDescent="0.2">
      <c r="H180" s="443" t="s">
        <v>351</v>
      </c>
      <c r="I180" s="443"/>
      <c r="J180" s="443"/>
      <c r="K180" s="443"/>
      <c r="L180" s="443"/>
      <c r="M180" s="443"/>
      <c r="N180" s="443"/>
      <c r="O180" s="443"/>
      <c r="P180" s="443"/>
    </row>
    <row r="181" spans="1:23" ht="11.1" customHeight="1" x14ac:dyDescent="0.2">
      <c r="H181" s="67"/>
      <c r="I181" s="67"/>
      <c r="J181" s="67"/>
      <c r="K181" s="67"/>
      <c r="L181" s="67"/>
      <c r="M181" s="67"/>
      <c r="N181" s="67"/>
      <c r="O181" s="67"/>
      <c r="P181" s="67"/>
    </row>
    <row r="182" spans="1:23" ht="11.1" customHeight="1" x14ac:dyDescent="0.2">
      <c r="H182" s="67"/>
      <c r="I182" s="67"/>
      <c r="J182" s="67"/>
      <c r="K182" s="67"/>
      <c r="L182" s="67"/>
      <c r="M182" s="67"/>
      <c r="N182" s="67"/>
      <c r="O182" s="67"/>
      <c r="P182" s="67"/>
    </row>
    <row r="183" spans="1:23" ht="11.1" customHeight="1" x14ac:dyDescent="0.2">
      <c r="H183" s="67"/>
      <c r="I183" s="67"/>
      <c r="J183" s="67"/>
      <c r="K183" s="67"/>
      <c r="L183" s="67"/>
      <c r="M183" s="67"/>
      <c r="N183" s="67"/>
      <c r="O183" s="67"/>
      <c r="P183" s="67"/>
    </row>
    <row r="184" spans="1:23" ht="11.1" customHeight="1" x14ac:dyDescent="0.2"/>
    <row r="185" spans="1:23" ht="11.1" customHeight="1" x14ac:dyDescent="0.2">
      <c r="I185" s="78"/>
      <c r="J185" s="78"/>
      <c r="K185" s="78"/>
      <c r="L185" s="78"/>
      <c r="M185" s="78"/>
      <c r="N185" s="78"/>
      <c r="O185" s="78"/>
    </row>
    <row r="186" spans="1:23" ht="11.1" customHeight="1" x14ac:dyDescent="0.2">
      <c r="I186" s="347" t="s">
        <v>467</v>
      </c>
      <c r="J186" s="347"/>
      <c r="K186" s="347"/>
      <c r="L186" s="347"/>
      <c r="M186" s="347"/>
      <c r="N186" s="347"/>
      <c r="O186" s="347"/>
    </row>
    <row r="187" spans="1:23" ht="12.75" customHeight="1" x14ac:dyDescent="0.2">
      <c r="I187" s="336" t="s">
        <v>468</v>
      </c>
      <c r="J187" s="336"/>
      <c r="K187" s="336"/>
      <c r="L187" s="336"/>
      <c r="M187" s="336"/>
      <c r="N187" s="336"/>
      <c r="O187" s="336"/>
    </row>
    <row r="188" spans="1:23" ht="11.25" customHeight="1" x14ac:dyDescent="0.2">
      <c r="I188" s="336"/>
      <c r="J188" s="336"/>
      <c r="K188" s="336"/>
      <c r="L188" s="336"/>
      <c r="M188" s="336"/>
      <c r="N188" s="336"/>
      <c r="O188" s="336"/>
    </row>
    <row r="189" spans="1:23" ht="11.1" customHeight="1" x14ac:dyDescent="0.2">
      <c r="I189" s="456"/>
      <c r="J189" s="43"/>
      <c r="K189" s="43"/>
      <c r="L189" s="43"/>
      <c r="M189" s="43"/>
      <c r="N189" s="43"/>
      <c r="O189" s="456"/>
      <c r="P189" s="455"/>
    </row>
    <row r="190" spans="1:23" ht="16.5" customHeight="1" x14ac:dyDescent="0.2">
      <c r="G190" s="455"/>
      <c r="H190" s="457"/>
      <c r="I190" s="457"/>
      <c r="J190" s="327" t="s">
        <v>491</v>
      </c>
      <c r="K190" s="328"/>
      <c r="L190" s="328"/>
      <c r="M190" s="328"/>
      <c r="N190" s="329"/>
      <c r="O190" s="457"/>
      <c r="P190" s="457"/>
      <c r="Q190" s="455"/>
    </row>
    <row r="191" spans="1:23" ht="11.25" customHeight="1" x14ac:dyDescent="0.2">
      <c r="I191" s="43"/>
      <c r="J191" s="85"/>
      <c r="K191" s="85"/>
      <c r="L191" s="85"/>
      <c r="M191" s="85"/>
      <c r="N191" s="85"/>
      <c r="O191" s="85"/>
      <c r="P191" s="455"/>
    </row>
    <row r="192" spans="1:23" ht="11.1" customHeight="1" x14ac:dyDescent="0.2">
      <c r="I192" s="43"/>
      <c r="J192" s="43"/>
      <c r="K192" s="43"/>
      <c r="L192" s="43"/>
      <c r="M192" s="43"/>
      <c r="N192" s="43"/>
      <c r="O192" s="43"/>
    </row>
    <row r="193" spans="9:15" ht="12.75" customHeight="1" x14ac:dyDescent="0.2">
      <c r="I193" s="41"/>
      <c r="J193" s="43"/>
      <c r="K193" s="43"/>
      <c r="L193" s="43"/>
      <c r="M193" s="43"/>
      <c r="N193" s="43"/>
      <c r="O193" s="43"/>
    </row>
    <row r="194" spans="9:15" ht="11.1" customHeight="1" x14ac:dyDescent="0.2">
      <c r="I194" s="41"/>
      <c r="J194" s="43"/>
      <c r="K194" s="43"/>
      <c r="L194" s="43"/>
      <c r="M194" s="43"/>
      <c r="N194" s="43"/>
      <c r="O194" s="43"/>
    </row>
    <row r="195" spans="9:15" ht="11.1" customHeight="1" x14ac:dyDescent="0.2">
      <c r="I195" s="43"/>
      <c r="J195" s="43"/>
      <c r="K195" s="43"/>
      <c r="L195" s="43"/>
      <c r="M195" s="43"/>
      <c r="N195" s="43"/>
      <c r="O195" s="43"/>
    </row>
    <row r="196" spans="9:15" ht="13.5" customHeight="1" x14ac:dyDescent="0.2">
      <c r="I196" s="43"/>
      <c r="J196" s="43"/>
      <c r="K196" s="43"/>
      <c r="L196" s="43"/>
      <c r="M196" s="43"/>
      <c r="N196" s="43"/>
      <c r="O196" s="43"/>
    </row>
    <row r="197" spans="9:15" ht="18" customHeight="1" x14ac:dyDescent="0.2">
      <c r="I197" s="43"/>
      <c r="J197" s="43"/>
      <c r="K197" s="43"/>
      <c r="L197" s="43"/>
      <c r="M197" s="43"/>
      <c r="N197" s="43"/>
      <c r="O197" s="43"/>
    </row>
    <row r="198" spans="9:15" ht="11.1" customHeight="1" x14ac:dyDescent="0.2">
      <c r="I198" s="43"/>
      <c r="J198" s="43"/>
      <c r="K198" s="43"/>
      <c r="L198" s="43"/>
      <c r="M198" s="43"/>
      <c r="N198" s="43"/>
      <c r="O198" s="43"/>
    </row>
    <row r="199" spans="9:15" ht="11.1" customHeight="1" x14ac:dyDescent="0.2">
      <c r="I199" s="43"/>
      <c r="J199" s="43"/>
      <c r="K199" s="43"/>
      <c r="L199" s="43"/>
      <c r="M199" s="43"/>
      <c r="N199" s="43"/>
      <c r="O199" s="43"/>
    </row>
    <row r="200" spans="9:15" ht="11.1" customHeight="1" x14ac:dyDescent="0.2">
      <c r="I200" s="43"/>
      <c r="J200" s="43"/>
      <c r="K200" s="43"/>
      <c r="L200" s="43"/>
      <c r="M200" s="43"/>
      <c r="N200" s="43"/>
      <c r="O200" s="43"/>
    </row>
    <row r="201" spans="9:15" ht="11.1" customHeight="1" x14ac:dyDescent="0.2">
      <c r="I201" s="43"/>
      <c r="J201" s="43"/>
      <c r="K201" s="43"/>
      <c r="L201" s="43"/>
      <c r="M201" s="43"/>
      <c r="N201" s="43"/>
      <c r="O201" s="43"/>
    </row>
    <row r="202" spans="9:15" ht="11.1" customHeight="1" x14ac:dyDescent="0.2">
      <c r="I202" s="43"/>
      <c r="J202" s="43"/>
      <c r="K202" s="43"/>
      <c r="L202" s="43"/>
      <c r="M202" s="43"/>
      <c r="N202" s="43"/>
      <c r="O202" s="43"/>
    </row>
    <row r="203" spans="9:15" ht="12" customHeight="1" x14ac:dyDescent="0.2">
      <c r="I203" s="43"/>
      <c r="J203" s="43"/>
      <c r="K203" s="43"/>
      <c r="L203" s="43"/>
      <c r="M203" s="43"/>
      <c r="N203" s="43"/>
      <c r="O203" s="43"/>
    </row>
    <row r="204" spans="9:15" ht="9" customHeight="1" x14ac:dyDescent="0.2">
      <c r="I204" s="43"/>
      <c r="J204" s="43"/>
      <c r="K204" s="43"/>
      <c r="L204" s="43"/>
      <c r="M204" s="43"/>
      <c r="N204" s="43"/>
      <c r="O204" s="43"/>
    </row>
    <row r="205" spans="9:15" ht="14.25" customHeight="1" x14ac:dyDescent="0.2">
      <c r="I205" s="43"/>
      <c r="J205" s="43"/>
      <c r="K205" s="43"/>
      <c r="L205" s="43"/>
      <c r="M205" s="43"/>
      <c r="N205" s="43"/>
      <c r="O205" s="43"/>
    </row>
    <row r="206" spans="9:15" ht="13.5" customHeight="1" x14ac:dyDescent="0.2">
      <c r="I206" s="43"/>
      <c r="J206" s="43"/>
      <c r="K206" s="43"/>
      <c r="L206" s="43"/>
      <c r="M206" s="43"/>
      <c r="N206" s="43"/>
      <c r="O206" s="43"/>
    </row>
    <row r="207" spans="9:15" ht="13.5" customHeight="1" x14ac:dyDescent="0.2">
      <c r="I207" s="43"/>
      <c r="J207" s="43"/>
      <c r="K207" s="43"/>
      <c r="L207" s="43"/>
      <c r="M207" s="43"/>
      <c r="N207" s="43"/>
      <c r="O207" s="43"/>
    </row>
    <row r="208" spans="9:15" ht="13.5" customHeight="1" x14ac:dyDescent="0.2">
      <c r="I208" s="43"/>
      <c r="J208" s="43"/>
      <c r="K208" s="43"/>
      <c r="L208" s="43"/>
      <c r="M208" s="43"/>
      <c r="N208" s="43"/>
      <c r="O208" s="43"/>
    </row>
    <row r="209" spans="3:22" ht="12" customHeight="1" x14ac:dyDescent="0.2"/>
    <row r="210" spans="3:22" ht="13.5" customHeight="1" x14ac:dyDescent="0.2">
      <c r="I210" s="43"/>
      <c r="J210" s="43"/>
      <c r="K210" s="43"/>
      <c r="L210" s="43"/>
      <c r="M210" s="43"/>
      <c r="N210" s="43"/>
      <c r="O210" s="43"/>
    </row>
    <row r="211" spans="3:22" ht="15" customHeight="1" x14ac:dyDescent="0.2">
      <c r="H211" s="458" t="s">
        <v>490</v>
      </c>
      <c r="I211" s="459"/>
      <c r="J211" s="459"/>
      <c r="K211" s="459"/>
      <c r="L211" s="459"/>
      <c r="M211" s="459"/>
      <c r="N211" s="459"/>
      <c r="O211" s="459"/>
      <c r="P211" s="460"/>
    </row>
    <row r="212" spans="3:22" ht="13.5" customHeight="1" x14ac:dyDescent="0.2">
      <c r="I212" s="43"/>
      <c r="J212" s="43"/>
      <c r="K212" s="43"/>
      <c r="L212" s="43"/>
      <c r="M212" s="43"/>
      <c r="N212" s="43"/>
      <c r="O212" s="43"/>
    </row>
    <row r="213" spans="3:22" ht="13.5" customHeight="1" x14ac:dyDescent="0.2">
      <c r="I213" s="43"/>
      <c r="J213" s="43"/>
      <c r="K213" s="43"/>
      <c r="L213" s="43"/>
      <c r="M213" s="43"/>
      <c r="N213" s="43"/>
      <c r="O213" s="43"/>
    </row>
    <row r="214" spans="3:22" ht="13.5" customHeight="1" x14ac:dyDescent="0.2">
      <c r="I214" s="43"/>
      <c r="J214" s="43"/>
      <c r="K214" s="43"/>
      <c r="L214" s="43"/>
      <c r="M214" s="43"/>
      <c r="N214" s="43"/>
      <c r="O214" s="43"/>
    </row>
    <row r="215" spans="3:22" ht="11.1" customHeight="1" x14ac:dyDescent="0.2">
      <c r="I215" s="43"/>
      <c r="J215" s="43"/>
      <c r="K215" s="43"/>
      <c r="L215" s="43"/>
      <c r="M215" s="43"/>
      <c r="N215" s="43"/>
      <c r="O215" s="43"/>
    </row>
    <row r="216" spans="3:22" ht="13.5" customHeight="1" x14ac:dyDescent="0.2">
      <c r="I216" s="43"/>
      <c r="J216" s="43"/>
      <c r="K216" s="43"/>
      <c r="L216" s="43"/>
      <c r="M216" s="43"/>
      <c r="N216" s="43"/>
      <c r="O216" s="43"/>
    </row>
    <row r="217" spans="3:22" ht="10.5" customHeight="1" x14ac:dyDescent="0.2">
      <c r="I217" s="43"/>
      <c r="J217" s="43"/>
      <c r="K217" s="43"/>
      <c r="L217" s="43"/>
      <c r="M217" s="43"/>
      <c r="N217" s="43"/>
      <c r="O217" s="43"/>
    </row>
    <row r="218" spans="3:22" ht="11.1" customHeight="1" x14ac:dyDescent="0.2">
      <c r="I218" s="41"/>
      <c r="J218" s="41"/>
      <c r="K218" s="41"/>
      <c r="L218" s="43"/>
      <c r="M218" s="43"/>
      <c r="N218" s="43"/>
      <c r="O218" s="43"/>
    </row>
    <row r="219" spans="3:22" ht="11.1" customHeight="1" x14ac:dyDescent="0.2">
      <c r="I219" s="43"/>
      <c r="J219" s="43"/>
      <c r="K219" s="43"/>
      <c r="L219" s="43"/>
      <c r="M219" s="43"/>
      <c r="N219" s="43"/>
      <c r="O219" s="43"/>
    </row>
    <row r="220" spans="3:22" ht="18.75" customHeight="1" x14ac:dyDescent="0.2">
      <c r="I220" s="43"/>
      <c r="J220" s="43"/>
      <c r="K220" s="43"/>
      <c r="L220" s="43"/>
      <c r="M220" s="43"/>
      <c r="N220" s="43"/>
      <c r="O220" s="43"/>
    </row>
    <row r="221" spans="3:22" ht="18.75" customHeight="1" x14ac:dyDescent="0.2">
      <c r="I221" s="43"/>
      <c r="J221" s="43"/>
      <c r="K221" s="43"/>
      <c r="L221" s="43"/>
      <c r="M221" s="43"/>
      <c r="N221" s="43"/>
      <c r="O221" s="43"/>
    </row>
    <row r="222" spans="3:22" ht="15" customHeight="1" x14ac:dyDescent="0.2">
      <c r="I222" s="43"/>
      <c r="J222" s="43"/>
      <c r="K222" s="43"/>
      <c r="L222" s="43"/>
      <c r="M222" s="43"/>
      <c r="N222" s="43"/>
    </row>
    <row r="223" spans="3:22" ht="15" customHeight="1" x14ac:dyDescent="0.2">
      <c r="C223" s="132"/>
      <c r="H223" s="160"/>
      <c r="J223" s="159"/>
      <c r="K223" s="85"/>
      <c r="L223" s="43"/>
      <c r="Q223" s="348"/>
      <c r="R223" s="348"/>
      <c r="S223" s="348"/>
      <c r="T223" s="348"/>
      <c r="U223" s="348"/>
      <c r="V223" s="348"/>
    </row>
    <row r="224" spans="3:22" ht="15" customHeight="1" x14ac:dyDescent="0.2">
      <c r="I224" s="43"/>
      <c r="J224" s="43"/>
      <c r="K224" s="43"/>
      <c r="L224" s="43"/>
      <c r="M224" s="43"/>
      <c r="N224" s="43"/>
      <c r="O224" s="43"/>
    </row>
    <row r="225" spans="2:22" ht="15" customHeight="1" x14ac:dyDescent="0.2">
      <c r="I225" s="41"/>
      <c r="J225" s="43"/>
      <c r="K225" s="43"/>
      <c r="L225" s="43"/>
      <c r="M225" s="43"/>
      <c r="N225" s="43"/>
      <c r="O225" s="43"/>
    </row>
    <row r="226" spans="2:22" ht="15" customHeight="1" x14ac:dyDescent="0.2"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</row>
    <row r="227" spans="2:22" ht="15" customHeight="1" x14ac:dyDescent="0.2">
      <c r="D227" s="73"/>
      <c r="I227" s="43"/>
      <c r="J227" s="43"/>
      <c r="K227" s="43"/>
      <c r="L227" s="43"/>
      <c r="M227" s="311"/>
      <c r="N227" s="311"/>
      <c r="O227" s="311"/>
      <c r="P227" s="311"/>
      <c r="Q227" s="311"/>
      <c r="R227" s="311"/>
      <c r="S227" s="311"/>
      <c r="T227" s="311"/>
      <c r="U227" s="311"/>
    </row>
    <row r="228" spans="2:22" ht="15" customHeight="1" x14ac:dyDescent="0.2">
      <c r="C228" s="311" t="s">
        <v>488</v>
      </c>
      <c r="D228" s="311"/>
      <c r="E228" s="311"/>
      <c r="F228" s="311"/>
      <c r="G228" s="311"/>
      <c r="H228" s="311"/>
      <c r="I228" s="311"/>
      <c r="J228" s="311"/>
      <c r="K228" s="311"/>
      <c r="L228" s="132"/>
      <c r="M228" s="311" t="s">
        <v>489</v>
      </c>
      <c r="N228" s="311"/>
      <c r="O228" s="311"/>
      <c r="P228" s="311"/>
      <c r="Q228" s="311"/>
      <c r="R228" s="311"/>
      <c r="S228" s="311"/>
      <c r="T228" s="311"/>
      <c r="U228" s="311"/>
    </row>
    <row r="229" spans="2:22" ht="15" customHeight="1" x14ac:dyDescent="0.2">
      <c r="I229" s="43"/>
      <c r="J229" s="43"/>
      <c r="K229" s="43"/>
      <c r="L229" s="43"/>
      <c r="M229" s="43"/>
      <c r="N229" s="43"/>
      <c r="O229" s="43"/>
    </row>
    <row r="230" spans="2:22" ht="15" customHeight="1" x14ac:dyDescent="0.2">
      <c r="I230" s="43"/>
      <c r="J230" s="43"/>
      <c r="K230" s="43"/>
      <c r="L230" s="43"/>
      <c r="M230" s="43"/>
      <c r="N230" s="43"/>
      <c r="O230" s="43"/>
    </row>
    <row r="231" spans="2:22" ht="15" customHeight="1" x14ac:dyDescent="0.2">
      <c r="I231" s="43"/>
      <c r="J231" s="43"/>
      <c r="K231" s="43"/>
      <c r="L231" s="43"/>
      <c r="M231" s="43"/>
      <c r="N231" s="43"/>
      <c r="O231" s="43"/>
    </row>
    <row r="232" spans="2:22" ht="15" customHeight="1" x14ac:dyDescent="0.2">
      <c r="I232" s="43"/>
      <c r="J232" s="43"/>
      <c r="K232" s="43"/>
      <c r="L232" s="43"/>
      <c r="M232" s="43"/>
      <c r="N232" s="43"/>
      <c r="O232" s="43"/>
    </row>
    <row r="233" spans="2:22" ht="15" customHeight="1" x14ac:dyDescent="0.2">
      <c r="I233" s="43"/>
      <c r="J233" s="43"/>
      <c r="K233" s="43"/>
      <c r="L233" s="43"/>
      <c r="M233" s="43"/>
      <c r="N233" s="43"/>
      <c r="O233" s="43"/>
    </row>
    <row r="234" spans="2:22" ht="15" customHeight="1" x14ac:dyDescent="0.2">
      <c r="I234" s="43"/>
      <c r="J234" s="43"/>
      <c r="K234" s="43"/>
      <c r="L234" s="43"/>
      <c r="M234" s="43"/>
      <c r="N234" s="43"/>
      <c r="O234" s="43"/>
    </row>
    <row r="235" spans="2:22" ht="15" customHeight="1" x14ac:dyDescent="0.2">
      <c r="I235" s="43"/>
      <c r="J235" s="43"/>
      <c r="K235" s="43"/>
      <c r="L235" s="43"/>
      <c r="M235" s="43"/>
      <c r="N235" s="43"/>
      <c r="O235" s="43"/>
    </row>
    <row r="236" spans="2:22" ht="15" customHeight="1" x14ac:dyDescent="0.2">
      <c r="I236" s="43"/>
      <c r="J236" s="43"/>
      <c r="K236" s="43"/>
      <c r="L236" s="43"/>
      <c r="M236" s="43"/>
      <c r="N236" s="43"/>
      <c r="O236" s="43"/>
    </row>
    <row r="237" spans="2:22" ht="15" customHeight="1" x14ac:dyDescent="0.2">
      <c r="I237" s="43"/>
      <c r="J237" s="43"/>
      <c r="K237" s="43"/>
      <c r="L237" s="43"/>
      <c r="M237" s="43"/>
      <c r="N237" s="43"/>
      <c r="O237" s="43"/>
    </row>
    <row r="238" spans="2:22" ht="15" customHeight="1" x14ac:dyDescent="0.2">
      <c r="I238" s="43"/>
      <c r="J238" s="43"/>
      <c r="K238" s="43"/>
      <c r="L238" s="43"/>
      <c r="M238" s="43"/>
      <c r="N238" s="43"/>
      <c r="O238" s="43"/>
    </row>
    <row r="239" spans="2:22" ht="15" customHeight="1" x14ac:dyDescent="0.2">
      <c r="I239" s="43"/>
      <c r="J239" s="43"/>
      <c r="K239" s="41"/>
      <c r="L239" s="41"/>
      <c r="M239" s="43"/>
      <c r="N239" s="43"/>
      <c r="O239" s="43"/>
    </row>
    <row r="240" spans="2:22" ht="15" customHeight="1" x14ac:dyDescent="0.2">
      <c r="B240" s="132"/>
      <c r="C240" s="132"/>
      <c r="I240" s="159"/>
      <c r="J240" s="159"/>
      <c r="K240" s="41"/>
      <c r="L240" s="43"/>
      <c r="Q240" s="159"/>
      <c r="R240" s="132"/>
    </row>
    <row r="241" spans="2:21" ht="15" customHeight="1" x14ac:dyDescent="0.2">
      <c r="I241" s="43"/>
      <c r="J241" s="43"/>
      <c r="K241" s="43"/>
      <c r="L241" s="43"/>
      <c r="M241" s="43"/>
      <c r="N241" s="43"/>
      <c r="O241" s="43"/>
    </row>
    <row r="242" spans="2:21" ht="15" customHeight="1" x14ac:dyDescent="0.2">
      <c r="I242" s="43"/>
      <c r="J242" s="43"/>
      <c r="K242" s="43"/>
      <c r="L242" s="43"/>
      <c r="M242" s="43"/>
      <c r="N242" s="43"/>
      <c r="O242" s="43"/>
    </row>
    <row r="243" spans="2:21" ht="11.25" customHeight="1" x14ac:dyDescent="0.2">
      <c r="B243" s="152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</row>
    <row r="244" spans="2:21" ht="11.25" customHeight="1" x14ac:dyDescent="0.2">
      <c r="I244" s="41"/>
      <c r="J244" s="43"/>
      <c r="K244" s="43"/>
      <c r="L244" s="43"/>
      <c r="M244" s="43"/>
      <c r="N244" s="43"/>
      <c r="O244" s="43"/>
    </row>
    <row r="245" spans="2:21" ht="15" customHeight="1" x14ac:dyDescent="0.2">
      <c r="D245" s="311"/>
      <c r="E245" s="311"/>
      <c r="F245" s="311"/>
      <c r="G245" s="311"/>
      <c r="H245" s="311"/>
      <c r="I245" s="311"/>
      <c r="J245" s="43"/>
      <c r="K245" s="43"/>
      <c r="L245" s="43"/>
      <c r="M245" s="43"/>
      <c r="N245" s="177"/>
      <c r="O245" s="177"/>
    </row>
    <row r="246" spans="2:21" ht="15" customHeight="1" x14ac:dyDescent="0.2">
      <c r="I246" s="43"/>
      <c r="J246" s="43"/>
      <c r="K246" s="43"/>
      <c r="L246" s="43"/>
      <c r="M246" s="43"/>
      <c r="N246" s="43"/>
      <c r="O246" s="43"/>
    </row>
    <row r="247" spans="2:21" ht="9.75" customHeight="1" x14ac:dyDescent="0.2">
      <c r="I247" s="43"/>
      <c r="J247" s="43"/>
      <c r="K247" s="43"/>
      <c r="L247" s="43"/>
      <c r="M247" s="43"/>
      <c r="N247" s="43"/>
      <c r="O247" s="43"/>
    </row>
    <row r="248" spans="2:21" ht="15" customHeight="1" x14ac:dyDescent="0.2">
      <c r="I248" s="43"/>
      <c r="J248" s="43"/>
      <c r="K248" s="43"/>
      <c r="L248" s="43"/>
      <c r="M248" s="43"/>
      <c r="N248" s="43"/>
      <c r="O248" s="43"/>
    </row>
    <row r="249" spans="2:21" ht="15" customHeight="1" x14ac:dyDescent="0.2">
      <c r="I249" s="43"/>
      <c r="J249" s="43"/>
      <c r="K249" s="43"/>
      <c r="L249" s="43"/>
      <c r="M249" s="43"/>
      <c r="N249" s="43"/>
      <c r="O249" s="43"/>
    </row>
    <row r="250" spans="2:21" ht="15" customHeight="1" x14ac:dyDescent="0.2">
      <c r="I250" s="43"/>
      <c r="J250" s="43"/>
      <c r="K250" s="43"/>
      <c r="L250" s="43"/>
      <c r="M250" s="43"/>
      <c r="N250" s="43"/>
      <c r="O250" s="43"/>
    </row>
    <row r="251" spans="2:21" ht="15" customHeight="1" x14ac:dyDescent="0.2">
      <c r="J251" s="43"/>
      <c r="K251" s="43"/>
      <c r="L251" s="43"/>
      <c r="M251" s="43"/>
      <c r="N251" s="43"/>
      <c r="O251" s="43"/>
    </row>
    <row r="252" spans="2:21" ht="15" customHeight="1" x14ac:dyDescent="0.2">
      <c r="J252" s="43"/>
      <c r="K252" s="43"/>
      <c r="L252" s="43"/>
      <c r="M252" s="43"/>
      <c r="N252" s="43"/>
      <c r="O252" s="43"/>
    </row>
    <row r="253" spans="2:21" ht="15" customHeight="1" x14ac:dyDescent="0.2">
      <c r="J253" s="43"/>
      <c r="K253" s="43"/>
      <c r="L253" s="43"/>
      <c r="M253" s="43"/>
      <c r="N253" s="43"/>
      <c r="O253" s="43"/>
    </row>
    <row r="254" spans="2:21" ht="15" customHeight="1" x14ac:dyDescent="0.2">
      <c r="J254" s="43"/>
      <c r="K254" s="43"/>
      <c r="L254" s="43"/>
      <c r="M254" s="43"/>
      <c r="N254" s="43"/>
      <c r="O254" s="43"/>
    </row>
    <row r="255" spans="2:21" ht="15" customHeight="1" x14ac:dyDescent="0.2">
      <c r="J255" s="43"/>
      <c r="K255" s="43"/>
      <c r="L255" s="43"/>
      <c r="M255" s="43"/>
      <c r="N255" s="43"/>
      <c r="O255" s="43"/>
    </row>
    <row r="256" spans="2:21" ht="15" customHeight="1" x14ac:dyDescent="0.2">
      <c r="J256" s="43"/>
      <c r="K256" s="43"/>
      <c r="L256" s="43"/>
      <c r="M256" s="43"/>
      <c r="N256" s="43"/>
      <c r="O256" s="43"/>
    </row>
    <row r="257" spans="3:21" ht="15" customHeight="1" x14ac:dyDescent="0.2">
      <c r="J257" s="43"/>
      <c r="K257" s="43"/>
      <c r="L257" s="43"/>
      <c r="M257" s="43"/>
      <c r="N257" s="43"/>
      <c r="O257" s="43"/>
    </row>
    <row r="258" spans="3:21" ht="15" customHeight="1" x14ac:dyDescent="0.2">
      <c r="J258" s="43"/>
      <c r="K258" s="43"/>
      <c r="L258" s="43"/>
      <c r="M258" s="43"/>
      <c r="N258" s="43"/>
      <c r="O258" s="43"/>
    </row>
    <row r="259" spans="3:21" ht="15" customHeight="1" x14ac:dyDescent="0.2">
      <c r="J259" s="43"/>
      <c r="K259" s="43"/>
      <c r="L259" s="43"/>
      <c r="M259" s="43"/>
      <c r="N259" s="43"/>
      <c r="O259" s="43"/>
    </row>
    <row r="260" spans="3:21" ht="15" customHeight="1" x14ac:dyDescent="0.2">
      <c r="J260" s="43"/>
      <c r="K260" s="43"/>
      <c r="L260" s="43"/>
      <c r="M260" s="43"/>
      <c r="N260" s="43"/>
      <c r="O260" s="43"/>
    </row>
    <row r="261" spans="3:21" ht="15" customHeight="1" x14ac:dyDescent="0.2">
      <c r="C261" s="311"/>
      <c r="D261" s="311"/>
      <c r="E261" s="311"/>
      <c r="F261" s="311"/>
      <c r="G261" s="311"/>
      <c r="H261" s="311"/>
      <c r="I261" s="311"/>
      <c r="J261" s="311"/>
      <c r="K261" s="43"/>
      <c r="L261" s="43"/>
      <c r="M261" s="311"/>
      <c r="N261" s="311"/>
      <c r="O261" s="311"/>
      <c r="P261" s="311"/>
      <c r="Q261" s="311"/>
      <c r="R261" s="311"/>
      <c r="S261" s="311"/>
      <c r="T261" s="311"/>
      <c r="U261" s="311"/>
    </row>
    <row r="262" spans="3:21" ht="12.75" x14ac:dyDescent="0.2">
      <c r="C262" s="178"/>
      <c r="D262" s="178"/>
      <c r="E262" s="178"/>
      <c r="F262" s="178"/>
      <c r="G262" s="178"/>
      <c r="H262" s="178"/>
      <c r="I262" s="178"/>
      <c r="J262" s="178"/>
      <c r="K262" s="43"/>
      <c r="L262" s="43"/>
      <c r="M262" s="178"/>
      <c r="N262" s="178"/>
      <c r="O262" s="178"/>
      <c r="P262" s="178"/>
      <c r="Q262" s="178"/>
      <c r="R262" s="178"/>
      <c r="S262" s="178"/>
      <c r="T262" s="178"/>
      <c r="U262" s="178"/>
    </row>
    <row r="263" spans="3:21" ht="12.75" x14ac:dyDescent="0.2">
      <c r="C263" s="311"/>
      <c r="D263" s="311"/>
      <c r="E263" s="311"/>
      <c r="F263" s="311"/>
      <c r="G263" s="311"/>
      <c r="H263" s="311"/>
      <c r="I263" s="311"/>
      <c r="J263" s="311"/>
      <c r="K263" s="311"/>
      <c r="L263" s="43"/>
      <c r="M263" s="311"/>
      <c r="N263" s="311"/>
      <c r="O263" s="311"/>
      <c r="P263" s="311"/>
      <c r="Q263" s="311"/>
      <c r="R263" s="311"/>
      <c r="S263" s="311"/>
      <c r="T263" s="311"/>
      <c r="U263" s="311"/>
    </row>
    <row r="264" spans="3:21" ht="12.75" x14ac:dyDescent="0.2">
      <c r="C264" s="178"/>
      <c r="D264" s="178"/>
      <c r="E264" s="178"/>
      <c r="F264" s="178"/>
      <c r="G264" s="178"/>
      <c r="H264" s="178"/>
      <c r="I264" s="178"/>
      <c r="J264" s="178"/>
      <c r="K264" s="43"/>
      <c r="L264" s="43"/>
      <c r="M264" s="178"/>
      <c r="N264" s="178"/>
      <c r="O264" s="178"/>
      <c r="P264" s="178"/>
      <c r="Q264" s="178"/>
      <c r="R264" s="178"/>
      <c r="S264" s="178"/>
      <c r="T264" s="178"/>
      <c r="U264" s="178"/>
    </row>
    <row r="265" spans="3:21" ht="13.5" customHeight="1" x14ac:dyDescent="0.2">
      <c r="C265" s="178"/>
      <c r="D265" s="178"/>
      <c r="E265" s="178"/>
      <c r="F265" s="178"/>
      <c r="G265" s="178"/>
      <c r="H265" s="178"/>
      <c r="I265" s="178"/>
      <c r="J265" s="178"/>
      <c r="K265" s="43"/>
      <c r="L265" s="43"/>
      <c r="M265" s="178"/>
      <c r="N265" s="178"/>
      <c r="O265" s="178"/>
      <c r="P265" s="178"/>
      <c r="Q265" s="178"/>
      <c r="R265" s="178"/>
      <c r="S265" s="178"/>
      <c r="T265" s="178"/>
      <c r="U265" s="178"/>
    </row>
    <row r="266" spans="3:21" ht="12.75" x14ac:dyDescent="0.2">
      <c r="C266" s="178"/>
      <c r="D266" s="178"/>
      <c r="E266" s="178"/>
      <c r="F266" s="178"/>
      <c r="G266" s="178"/>
      <c r="H266" s="178"/>
      <c r="I266" s="178"/>
      <c r="J266" s="178"/>
      <c r="K266" s="43"/>
      <c r="L266" s="43"/>
      <c r="M266" s="178"/>
      <c r="N266" s="178"/>
      <c r="O266" s="178"/>
      <c r="P266" s="178"/>
      <c r="Q266" s="178"/>
      <c r="R266" s="178"/>
      <c r="S266" s="178"/>
      <c r="T266" s="178"/>
      <c r="U266" s="178"/>
    </row>
    <row r="267" spans="3:21" ht="12.75" x14ac:dyDescent="0.2">
      <c r="C267" s="178"/>
      <c r="D267" s="178"/>
      <c r="E267" s="178"/>
      <c r="F267" s="178"/>
      <c r="G267" s="178"/>
      <c r="H267" s="178"/>
      <c r="I267" s="178"/>
      <c r="J267" s="178"/>
      <c r="K267" s="43"/>
      <c r="L267" s="43"/>
      <c r="M267" s="178"/>
      <c r="N267" s="178"/>
      <c r="O267" s="178"/>
      <c r="P267" s="178"/>
      <c r="Q267" s="178"/>
      <c r="R267" s="178"/>
      <c r="S267" s="178"/>
      <c r="T267" s="178"/>
      <c r="U267" s="178"/>
    </row>
    <row r="268" spans="3:21" ht="12.75" x14ac:dyDescent="0.2">
      <c r="C268" s="178"/>
      <c r="D268" s="178"/>
      <c r="E268" s="178"/>
      <c r="F268" s="178"/>
      <c r="G268" s="178"/>
      <c r="H268" s="178"/>
      <c r="I268" s="178"/>
      <c r="J268" s="178"/>
      <c r="K268" s="43"/>
      <c r="L268" s="43"/>
      <c r="M268" s="178"/>
      <c r="N268" s="178"/>
      <c r="O268" s="178"/>
      <c r="P268" s="178"/>
      <c r="Q268" s="178"/>
      <c r="R268" s="178"/>
      <c r="S268" s="178"/>
      <c r="T268" s="178"/>
      <c r="U268" s="178"/>
    </row>
    <row r="269" spans="3:21" ht="12.75" x14ac:dyDescent="0.2">
      <c r="C269" s="178"/>
      <c r="D269" s="178"/>
      <c r="E269" s="178"/>
      <c r="F269" s="178"/>
      <c r="G269" s="178"/>
      <c r="H269" s="178"/>
      <c r="I269" s="178"/>
      <c r="J269" s="178"/>
      <c r="K269" s="43"/>
      <c r="L269" s="43"/>
      <c r="M269" s="178"/>
      <c r="N269" s="178"/>
      <c r="O269" s="178"/>
      <c r="P269" s="178"/>
      <c r="Q269" s="178"/>
      <c r="R269" s="178"/>
      <c r="S269" s="178"/>
      <c r="T269" s="178"/>
      <c r="U269" s="178"/>
    </row>
    <row r="270" spans="3:21" ht="12.75" x14ac:dyDescent="0.2">
      <c r="C270" s="178"/>
      <c r="D270" s="178"/>
      <c r="E270" s="178"/>
      <c r="F270" s="178"/>
      <c r="G270" s="178"/>
      <c r="H270" s="178"/>
      <c r="I270" s="178"/>
      <c r="J270" s="178"/>
      <c r="K270" s="43"/>
      <c r="L270" s="43"/>
      <c r="M270" s="178"/>
      <c r="N270" s="178"/>
      <c r="O270" s="178"/>
      <c r="P270" s="178"/>
      <c r="Q270" s="178"/>
      <c r="R270" s="178"/>
      <c r="S270" s="178"/>
      <c r="T270" s="178"/>
      <c r="U270" s="178"/>
    </row>
    <row r="271" spans="3:21" ht="12.75" x14ac:dyDescent="0.2">
      <c r="C271" s="178"/>
      <c r="D271" s="178"/>
      <c r="E271" s="178"/>
      <c r="F271" s="178"/>
      <c r="G271" s="178"/>
      <c r="H271" s="178"/>
      <c r="I271" s="178"/>
      <c r="J271" s="178"/>
      <c r="K271" s="43"/>
      <c r="L271" s="43"/>
      <c r="M271" s="178"/>
      <c r="N271" s="178"/>
      <c r="O271" s="178"/>
      <c r="P271" s="178"/>
      <c r="Q271" s="178"/>
      <c r="R271" s="178"/>
      <c r="S271" s="178"/>
      <c r="T271" s="178"/>
      <c r="U271" s="178"/>
    </row>
    <row r="272" spans="3:21" ht="12.75" x14ac:dyDescent="0.2">
      <c r="C272" s="178"/>
      <c r="D272" s="178"/>
      <c r="E272" s="178"/>
      <c r="F272" s="178"/>
      <c r="G272" s="178"/>
      <c r="H272" s="178"/>
      <c r="I272" s="178"/>
      <c r="J272" s="178"/>
      <c r="K272" s="43"/>
      <c r="L272" s="43"/>
      <c r="M272" s="178"/>
      <c r="N272" s="178"/>
      <c r="O272" s="178"/>
      <c r="P272" s="178"/>
      <c r="Q272" s="178"/>
      <c r="R272" s="178"/>
      <c r="S272" s="178"/>
      <c r="T272" s="178"/>
      <c r="U272" s="178"/>
    </row>
    <row r="273" spans="2:23" ht="12.75" x14ac:dyDescent="0.2">
      <c r="C273" s="178"/>
      <c r="D273" s="178"/>
      <c r="E273" s="178"/>
      <c r="F273" s="178"/>
      <c r="G273" s="178"/>
      <c r="H273" s="178"/>
      <c r="I273" s="178"/>
      <c r="J273" s="178"/>
      <c r="K273" s="43"/>
      <c r="L273" s="43"/>
      <c r="M273" s="178"/>
      <c r="N273" s="178"/>
      <c r="O273" s="178"/>
      <c r="P273" s="178"/>
      <c r="Q273" s="178"/>
      <c r="R273" s="178"/>
      <c r="S273" s="178"/>
      <c r="T273" s="178"/>
      <c r="U273" s="178"/>
    </row>
    <row r="274" spans="2:23" ht="12.75" x14ac:dyDescent="0.2">
      <c r="C274" s="178"/>
      <c r="D274" s="178"/>
      <c r="E274" s="178"/>
      <c r="F274" s="178"/>
      <c r="G274" s="178"/>
      <c r="H274" s="178"/>
      <c r="I274" s="178"/>
      <c r="J274" s="178"/>
      <c r="K274" s="43"/>
      <c r="L274" s="43"/>
      <c r="M274" s="178"/>
      <c r="N274" s="178"/>
      <c r="O274" s="178"/>
      <c r="P274" s="178"/>
      <c r="Q274" s="178"/>
      <c r="R274" s="178"/>
      <c r="S274" s="178"/>
      <c r="T274" s="178"/>
      <c r="U274" s="178"/>
    </row>
    <row r="275" spans="2:23" ht="12.75" x14ac:dyDescent="0.2">
      <c r="C275" s="178"/>
      <c r="D275" s="178"/>
      <c r="E275" s="178"/>
      <c r="F275" s="178"/>
      <c r="G275" s="178"/>
      <c r="H275" s="178"/>
      <c r="I275" s="178"/>
      <c r="J275" s="178"/>
      <c r="K275" s="43"/>
      <c r="L275" s="43"/>
      <c r="M275" s="178"/>
      <c r="N275" s="178"/>
      <c r="O275" s="178"/>
      <c r="P275" s="178"/>
      <c r="Q275" s="178"/>
      <c r="R275" s="178"/>
      <c r="S275" s="178"/>
      <c r="T275" s="178"/>
      <c r="U275" s="178"/>
    </row>
    <row r="276" spans="2:23" ht="12.75" x14ac:dyDescent="0.2">
      <c r="C276" s="178"/>
      <c r="D276" s="178"/>
      <c r="E276" s="178"/>
      <c r="F276" s="178"/>
      <c r="G276" s="178"/>
      <c r="H276" s="178"/>
      <c r="I276" s="178"/>
      <c r="J276" s="178"/>
      <c r="K276" s="43"/>
      <c r="L276" s="43"/>
      <c r="M276" s="178"/>
      <c r="N276" s="178"/>
      <c r="O276" s="178"/>
      <c r="P276" s="178"/>
      <c r="Q276" s="178"/>
      <c r="R276" s="178"/>
      <c r="S276" s="178"/>
      <c r="T276" s="178"/>
      <c r="U276" s="178"/>
    </row>
    <row r="277" spans="2:23" ht="12.75" x14ac:dyDescent="0.2">
      <c r="C277" s="178"/>
      <c r="D277" s="178"/>
      <c r="E277" s="178"/>
      <c r="F277" s="178"/>
      <c r="G277" s="178"/>
      <c r="H277" s="178"/>
      <c r="I277" s="178"/>
      <c r="J277" s="178"/>
      <c r="K277" s="43"/>
      <c r="L277" s="43"/>
      <c r="M277" s="178"/>
      <c r="N277" s="178"/>
      <c r="O277" s="178"/>
      <c r="P277" s="178"/>
      <c r="Q277" s="178"/>
      <c r="R277" s="178"/>
      <c r="S277" s="178"/>
      <c r="T277" s="178"/>
      <c r="U277" s="178"/>
    </row>
    <row r="278" spans="2:23" ht="12.75" x14ac:dyDescent="0.2">
      <c r="C278" s="177"/>
      <c r="D278" s="178"/>
      <c r="E278" s="178"/>
      <c r="F278" s="178"/>
      <c r="G278" s="178"/>
      <c r="H278" s="178"/>
      <c r="I278" s="178"/>
      <c r="J278" s="178"/>
      <c r="K278" s="43"/>
      <c r="L278" s="43"/>
      <c r="M278" s="178"/>
      <c r="N278" s="178"/>
      <c r="O278" s="178"/>
      <c r="P278" s="178"/>
      <c r="Q278" s="178"/>
      <c r="R278" s="178"/>
      <c r="S278" s="178"/>
      <c r="T278" s="178"/>
      <c r="U278" s="178"/>
    </row>
    <row r="279" spans="2:23" ht="12.75" x14ac:dyDescent="0.2">
      <c r="C279" s="178"/>
      <c r="D279" s="178"/>
      <c r="E279" s="178"/>
      <c r="F279" s="178"/>
      <c r="G279" s="178"/>
      <c r="H279" s="178"/>
      <c r="I279" s="178"/>
      <c r="J279" s="178"/>
      <c r="K279" s="43"/>
      <c r="L279" s="43"/>
      <c r="M279" s="178"/>
      <c r="N279" s="178"/>
      <c r="O279" s="178"/>
      <c r="P279" s="178"/>
      <c r="Q279" s="178"/>
      <c r="R279" s="178"/>
      <c r="S279" s="178"/>
      <c r="T279" s="178"/>
      <c r="U279" s="178"/>
    </row>
    <row r="280" spans="2:23" ht="12.75" x14ac:dyDescent="0.2">
      <c r="C280" s="178"/>
      <c r="D280" s="178"/>
      <c r="E280" s="178"/>
      <c r="F280" s="178"/>
      <c r="G280" s="178"/>
      <c r="H280" s="178"/>
      <c r="I280" s="178"/>
      <c r="J280" s="178"/>
      <c r="K280" s="43"/>
      <c r="L280" s="43"/>
      <c r="M280" s="178"/>
      <c r="N280" s="177"/>
      <c r="O280" s="178"/>
      <c r="P280" s="178"/>
      <c r="Q280" s="178"/>
      <c r="R280" s="178"/>
      <c r="S280" s="178"/>
      <c r="T280" s="178"/>
      <c r="U280" s="178"/>
    </row>
    <row r="281" spans="2:23" ht="12.75" x14ac:dyDescent="0.2">
      <c r="C281" s="178"/>
      <c r="D281" s="178"/>
      <c r="E281" s="178"/>
      <c r="F281" s="178"/>
      <c r="G281" s="178"/>
      <c r="H281" s="178"/>
      <c r="I281" s="178"/>
      <c r="J281" s="178"/>
      <c r="K281" s="43"/>
      <c r="L281" s="43"/>
      <c r="M281" s="178"/>
      <c r="N281" s="178"/>
      <c r="O281" s="178"/>
      <c r="P281" s="178"/>
      <c r="Q281" s="178"/>
      <c r="R281" s="178"/>
      <c r="S281" s="178"/>
      <c r="T281" s="178"/>
      <c r="U281" s="178"/>
    </row>
    <row r="282" spans="2:23" ht="12.75" x14ac:dyDescent="0.2">
      <c r="C282" s="178"/>
      <c r="D282" s="178"/>
      <c r="E282" s="178"/>
      <c r="F282" s="178"/>
      <c r="G282" s="178"/>
      <c r="H282" s="178"/>
      <c r="I282" s="178"/>
      <c r="J282" s="178"/>
      <c r="K282" s="43"/>
      <c r="L282" s="43"/>
      <c r="M282" s="178"/>
      <c r="N282" s="178"/>
      <c r="O282" s="178"/>
      <c r="P282" s="178"/>
      <c r="Q282" s="178"/>
      <c r="R282" s="178"/>
      <c r="S282" s="178"/>
      <c r="T282" s="178"/>
      <c r="U282" s="178"/>
    </row>
    <row r="283" spans="2:23" ht="12.75" x14ac:dyDescent="0.2">
      <c r="C283" s="178"/>
      <c r="D283" s="178"/>
      <c r="E283" s="178"/>
      <c r="F283" s="178"/>
      <c r="G283" s="178"/>
      <c r="H283" s="178"/>
      <c r="I283" s="178"/>
      <c r="J283" s="178"/>
      <c r="K283" s="43"/>
      <c r="L283" s="43"/>
      <c r="M283" s="178"/>
      <c r="N283" s="178"/>
      <c r="O283" s="178"/>
      <c r="P283" s="178"/>
      <c r="Q283" s="178"/>
      <c r="R283" s="178"/>
      <c r="S283" s="178"/>
      <c r="T283" s="178"/>
      <c r="U283" s="178"/>
    </row>
    <row r="284" spans="2:23" ht="12.75" x14ac:dyDescent="0.2">
      <c r="C284" s="178"/>
      <c r="D284" s="178"/>
      <c r="E284" s="178"/>
      <c r="F284" s="178"/>
      <c r="G284" s="178"/>
      <c r="H284" s="178"/>
      <c r="I284" s="178"/>
      <c r="J284" s="178"/>
      <c r="K284" s="43"/>
      <c r="L284" s="43"/>
      <c r="M284" s="178"/>
      <c r="N284" s="178"/>
      <c r="O284" s="178"/>
      <c r="P284" s="178"/>
      <c r="Q284" s="178"/>
      <c r="R284" s="178"/>
      <c r="S284" s="178"/>
      <c r="T284" s="178"/>
      <c r="U284" s="178"/>
    </row>
    <row r="285" spans="2:23" ht="12.75" x14ac:dyDescent="0.2">
      <c r="C285" s="178"/>
      <c r="D285" s="178"/>
      <c r="E285" s="178"/>
      <c r="F285" s="178"/>
      <c r="G285" s="178"/>
      <c r="H285" s="178"/>
      <c r="I285" s="178"/>
      <c r="J285" s="178"/>
      <c r="K285" s="43"/>
      <c r="L285" s="43"/>
      <c r="M285" s="178"/>
      <c r="N285" s="178"/>
      <c r="O285" s="178"/>
      <c r="P285" s="178"/>
      <c r="Q285" s="178"/>
      <c r="R285" s="178"/>
      <c r="S285" s="178"/>
      <c r="T285" s="178"/>
      <c r="U285" s="178"/>
    </row>
    <row r="286" spans="2:23" ht="12.75" x14ac:dyDescent="0.2">
      <c r="C286" s="178"/>
      <c r="D286" s="178"/>
      <c r="E286" s="178"/>
      <c r="F286" s="178"/>
      <c r="G286" s="178"/>
      <c r="H286" s="178"/>
      <c r="I286" s="178"/>
      <c r="J286" s="178"/>
      <c r="K286" s="43"/>
      <c r="L286" s="43"/>
      <c r="M286" s="178"/>
      <c r="N286" s="178"/>
      <c r="O286" s="178"/>
      <c r="P286" s="178"/>
      <c r="Q286" s="178"/>
      <c r="R286" s="178"/>
      <c r="S286" s="178"/>
      <c r="T286" s="178"/>
      <c r="U286" s="178"/>
    </row>
    <row r="287" spans="2:23" ht="12.75" x14ac:dyDescent="0.2">
      <c r="C287" s="178"/>
      <c r="D287" s="178"/>
      <c r="E287" s="178"/>
      <c r="F287" s="178"/>
      <c r="G287" s="178"/>
      <c r="H287" s="178"/>
      <c r="I287" s="178"/>
      <c r="J287" s="178"/>
      <c r="K287" s="43"/>
      <c r="L287" s="43"/>
      <c r="M287" s="178"/>
      <c r="N287" s="178"/>
      <c r="O287" s="178"/>
      <c r="P287" s="178"/>
      <c r="Q287" s="178"/>
      <c r="R287" s="178"/>
      <c r="S287" s="178"/>
      <c r="T287" s="178"/>
      <c r="U287" s="178"/>
    </row>
    <row r="288" spans="2:23" ht="10.5" x14ac:dyDescent="0.2">
      <c r="B288" s="152"/>
      <c r="C288" s="152"/>
      <c r="D288" s="152"/>
      <c r="E288" s="152"/>
      <c r="F288" s="152"/>
      <c r="G288" s="152"/>
      <c r="H288" s="152"/>
      <c r="I288" s="152"/>
      <c r="J288" s="152"/>
      <c r="K288" s="43"/>
      <c r="L288" s="43"/>
      <c r="M288" s="43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</row>
    <row r="289" spans="1:15" ht="12.75" x14ac:dyDescent="0.2">
      <c r="A289" s="43"/>
      <c r="B289" s="86"/>
    </row>
    <row r="294" spans="1:15" ht="10.5" x14ac:dyDescent="0.2">
      <c r="J294" s="451"/>
      <c r="K294" s="451"/>
      <c r="L294" s="451"/>
      <c r="M294" s="451"/>
      <c r="N294" s="451"/>
      <c r="O294" s="451"/>
    </row>
    <row r="295" spans="1:15" ht="10.5" x14ac:dyDescent="0.2">
      <c r="J295" s="85"/>
      <c r="K295" s="85"/>
      <c r="L295" s="85"/>
      <c r="M295" s="85"/>
      <c r="N295" s="85"/>
      <c r="O295" s="85"/>
    </row>
    <row r="316" spans="3:21" ht="12.75" x14ac:dyDescent="0.2">
      <c r="C316" s="441"/>
      <c r="D316" s="441"/>
      <c r="E316" s="441"/>
      <c r="F316" s="441"/>
      <c r="G316" s="441"/>
      <c r="H316" s="441"/>
      <c r="I316" s="441"/>
      <c r="P316" s="441"/>
      <c r="Q316" s="441"/>
      <c r="R316" s="441"/>
      <c r="S316" s="441"/>
      <c r="T316" s="441"/>
      <c r="U316" s="441"/>
    </row>
    <row r="317" spans="3:21" ht="12.75" x14ac:dyDescent="0.2">
      <c r="C317" s="134"/>
      <c r="D317" s="134"/>
      <c r="E317" s="134"/>
      <c r="F317" s="134"/>
      <c r="G317" s="134"/>
      <c r="H317" s="134"/>
      <c r="I317" s="134"/>
      <c r="P317" s="134"/>
      <c r="Q317" s="134"/>
      <c r="R317" s="134"/>
      <c r="S317" s="134"/>
      <c r="T317" s="134"/>
      <c r="U317" s="134"/>
    </row>
    <row r="318" spans="3:21" ht="10.5" x14ac:dyDescent="0.2">
      <c r="J318" s="348"/>
      <c r="K318" s="348"/>
      <c r="L318" s="348"/>
      <c r="M318" s="348"/>
      <c r="N318" s="348"/>
      <c r="O318" s="348"/>
    </row>
    <row r="319" spans="3:21" ht="10.5" x14ac:dyDescent="0.2">
      <c r="J319" s="348"/>
      <c r="K319" s="348"/>
      <c r="L319" s="348"/>
      <c r="M319" s="348"/>
      <c r="N319" s="348"/>
      <c r="O319" s="348"/>
    </row>
    <row r="323" spans="10:15" ht="10.5" x14ac:dyDescent="0.2">
      <c r="J323" s="348"/>
      <c r="K323" s="348"/>
      <c r="L323" s="348"/>
      <c r="M323" s="348"/>
      <c r="N323" s="348"/>
      <c r="O323" s="348"/>
    </row>
    <row r="337" spans="1:21" ht="12.75" x14ac:dyDescent="0.2">
      <c r="C337" s="441"/>
      <c r="D337" s="441"/>
      <c r="E337" s="441"/>
      <c r="F337" s="441"/>
      <c r="G337" s="441"/>
      <c r="H337" s="441"/>
      <c r="I337" s="441"/>
      <c r="O337" s="441"/>
      <c r="P337" s="441"/>
      <c r="Q337" s="441"/>
      <c r="R337" s="441"/>
      <c r="S337" s="441"/>
      <c r="T337" s="441"/>
      <c r="U337" s="441"/>
    </row>
    <row r="343" spans="1:21" ht="12.75" x14ac:dyDescent="0.2">
      <c r="F343" s="86"/>
    </row>
    <row r="347" spans="1:21" ht="12.75" x14ac:dyDescent="0.2">
      <c r="S347" s="86"/>
    </row>
    <row r="350" spans="1:21" x14ac:dyDescent="0.2">
      <c r="A350" s="43"/>
    </row>
    <row r="374" spans="15:19" ht="13.5" x14ac:dyDescent="0.25">
      <c r="O374" s="102"/>
      <c r="P374"/>
      <c r="Q374" s="376"/>
      <c r="R374" s="376"/>
      <c r="S374" s="376"/>
    </row>
    <row r="375" spans="15:19" ht="12.75" x14ac:dyDescent="0.2">
      <c r="O375"/>
      <c r="P375"/>
      <c r="Q375"/>
      <c r="R375"/>
      <c r="S375"/>
    </row>
    <row r="376" spans="15:19" ht="12.75" x14ac:dyDescent="0.2">
      <c r="O376"/>
      <c r="P376"/>
      <c r="Q376"/>
      <c r="R376"/>
      <c r="S376"/>
    </row>
    <row r="377" spans="15:19" ht="12.75" x14ac:dyDescent="0.2">
      <c r="O377"/>
      <c r="P377"/>
      <c r="Q377"/>
      <c r="R377"/>
      <c r="S377"/>
    </row>
    <row r="378" spans="15:19" ht="13.5" x14ac:dyDescent="0.25">
      <c r="O378" s="101"/>
      <c r="P378" s="101"/>
      <c r="Q378" s="375"/>
      <c r="R378" s="375"/>
      <c r="S378" s="375"/>
    </row>
    <row r="379" spans="15:19" ht="13.5" x14ac:dyDescent="0.25">
      <c r="O379" s="101"/>
      <c r="P379" s="101"/>
      <c r="Q379" s="375"/>
      <c r="R379" s="375"/>
      <c r="S379" s="375"/>
    </row>
    <row r="385" spans="1:18" ht="12.75" x14ac:dyDescent="0.2">
      <c r="E385" s="86"/>
    </row>
    <row r="386" spans="1:18" ht="12.75" x14ac:dyDescent="0.2">
      <c r="O386" s="86"/>
    </row>
    <row r="391" spans="1:18" ht="12.75" x14ac:dyDescent="0.2">
      <c r="R391" s="86"/>
    </row>
    <row r="395" spans="1:18" x14ac:dyDescent="0.2">
      <c r="A395" s="43"/>
    </row>
  </sheetData>
  <mergeCells count="280">
    <mergeCell ref="AL41:AT41"/>
    <mergeCell ref="D245:I245"/>
    <mergeCell ref="C261:J261"/>
    <mergeCell ref="C337:I337"/>
    <mergeCell ref="O337:U337"/>
    <mergeCell ref="P316:U316"/>
    <mergeCell ref="J323:O323"/>
    <mergeCell ref="U152:W152"/>
    <mergeCell ref="I178:O178"/>
    <mergeCell ref="H180:P180"/>
    <mergeCell ref="J319:O319"/>
    <mergeCell ref="T156:W156"/>
    <mergeCell ref="J167:O167"/>
    <mergeCell ref="J318:O318"/>
    <mergeCell ref="T174:W174"/>
    <mergeCell ref="J153:O153"/>
    <mergeCell ref="G159:Q159"/>
    <mergeCell ref="C316:I316"/>
    <mergeCell ref="J294:O294"/>
    <mergeCell ref="M152:T152"/>
    <mergeCell ref="Q223:V223"/>
    <mergeCell ref="D175:W175"/>
    <mergeCell ref="M151:T151"/>
    <mergeCell ref="I187:O187"/>
    <mergeCell ref="B138:D138"/>
    <mergeCell ref="T2:W2"/>
    <mergeCell ref="T3:W3"/>
    <mergeCell ref="D1:S5"/>
    <mergeCell ref="T4:W5"/>
    <mergeCell ref="J9:O9"/>
    <mergeCell ref="Q13:U13"/>
    <mergeCell ref="V13:W13"/>
    <mergeCell ref="V12:W12"/>
    <mergeCell ref="E6:R6"/>
    <mergeCell ref="M13:P13"/>
    <mergeCell ref="A115:G115"/>
    <mergeCell ref="A116:G116"/>
    <mergeCell ref="H138:J138"/>
    <mergeCell ref="E138:G138"/>
    <mergeCell ref="H137:J137"/>
    <mergeCell ref="A130:E130"/>
    <mergeCell ref="A131:E131"/>
    <mergeCell ref="A129:E129"/>
    <mergeCell ref="H133:J133"/>
    <mergeCell ref="F131:I131"/>
    <mergeCell ref="C117:G117"/>
    <mergeCell ref="H136:J136"/>
    <mergeCell ref="I127:P127"/>
    <mergeCell ref="H117:S117"/>
    <mergeCell ref="L130:N130"/>
    <mergeCell ref="F130:I130"/>
    <mergeCell ref="F134:G134"/>
    <mergeCell ref="H134:J134"/>
    <mergeCell ref="F133:G133"/>
    <mergeCell ref="A117:B117"/>
    <mergeCell ref="A136:D137"/>
    <mergeCell ref="E136:G137"/>
    <mergeCell ref="K133:L133"/>
    <mergeCell ref="K138:L138"/>
    <mergeCell ref="J130:K130"/>
    <mergeCell ref="K136:L137"/>
    <mergeCell ref="O130:P130"/>
    <mergeCell ref="P146:R146"/>
    <mergeCell ref="S146:T146"/>
    <mergeCell ref="Q379:S379"/>
    <mergeCell ref="P133:R133"/>
    <mergeCell ref="S134:T134"/>
    <mergeCell ref="P136:R136"/>
    <mergeCell ref="H146:J146"/>
    <mergeCell ref="H149:J149"/>
    <mergeCell ref="P149:R149"/>
    <mergeCell ref="K149:L149"/>
    <mergeCell ref="G170:J170"/>
    <mergeCell ref="G171:J171"/>
    <mergeCell ref="M170:N170"/>
    <mergeCell ref="F147:G147"/>
    <mergeCell ref="F148:G148"/>
    <mergeCell ref="P148:R148"/>
    <mergeCell ref="F146:G146"/>
    <mergeCell ref="H148:J148"/>
    <mergeCell ref="H211:P211"/>
    <mergeCell ref="J190:N190"/>
    <mergeCell ref="U134:W134"/>
    <mergeCell ref="S133:T133"/>
    <mergeCell ref="Q378:S378"/>
    <mergeCell ref="Q374:S374"/>
    <mergeCell ref="P134:R134"/>
    <mergeCell ref="P147:R147"/>
    <mergeCell ref="P137:R137"/>
    <mergeCell ref="S138:T138"/>
    <mergeCell ref="U140:W140"/>
    <mergeCell ref="N140:T140"/>
    <mergeCell ref="T173:W173"/>
    <mergeCell ref="U151:W151"/>
    <mergeCell ref="U149:W149"/>
    <mergeCell ref="I188:O188"/>
    <mergeCell ref="K148:L148"/>
    <mergeCell ref="K134:L134"/>
    <mergeCell ref="S149:T149"/>
    <mergeCell ref="M149:O149"/>
    <mergeCell ref="C263:K263"/>
    <mergeCell ref="M263:U263"/>
    <mergeCell ref="M227:U227"/>
    <mergeCell ref="M228:U228"/>
    <mergeCell ref="C228:K228"/>
    <mergeCell ref="E140:G140"/>
    <mergeCell ref="S14:W14"/>
    <mergeCell ref="M14:R14"/>
    <mergeCell ref="A118:H118"/>
    <mergeCell ref="I186:O186"/>
    <mergeCell ref="M173:Q173"/>
    <mergeCell ref="A73:D73"/>
    <mergeCell ref="M15:W15"/>
    <mergeCell ref="N22:O22"/>
    <mergeCell ref="S143:T145"/>
    <mergeCell ref="S147:T147"/>
    <mergeCell ref="N141:T141"/>
    <mergeCell ref="H115:O115"/>
    <mergeCell ref="H116:O116"/>
    <mergeCell ref="T22:U22"/>
    <mergeCell ref="U138:W138"/>
    <mergeCell ref="Q24:R24"/>
    <mergeCell ref="Q22:R22"/>
    <mergeCell ref="U133:W133"/>
    <mergeCell ref="Q130:S130"/>
    <mergeCell ref="H147:J147"/>
    <mergeCell ref="S136:T137"/>
    <mergeCell ref="U136:W137"/>
    <mergeCell ref="P118:Q118"/>
    <mergeCell ref="M138:O138"/>
    <mergeCell ref="T117:W117"/>
    <mergeCell ref="K143:L145"/>
    <mergeCell ref="P145:R145"/>
    <mergeCell ref="T115:W115"/>
    <mergeCell ref="P138:R138"/>
    <mergeCell ref="U78:V78"/>
    <mergeCell ref="T68:V68"/>
    <mergeCell ref="T71:V71"/>
    <mergeCell ref="T72:V72"/>
    <mergeCell ref="Q109:W109"/>
    <mergeCell ref="T116:W116"/>
    <mergeCell ref="U141:W141"/>
    <mergeCell ref="M143:M145"/>
    <mergeCell ref="N143:O145"/>
    <mergeCell ref="P144:R144"/>
    <mergeCell ref="U143:W145"/>
    <mergeCell ref="M134:O134"/>
    <mergeCell ref="M133:O133"/>
    <mergeCell ref="M136:O137"/>
    <mergeCell ref="P143:R143"/>
    <mergeCell ref="R88:V88"/>
    <mergeCell ref="R89:V89"/>
    <mergeCell ref="G113:P113"/>
    <mergeCell ref="P115:S116"/>
    <mergeCell ref="A142:E142"/>
    <mergeCell ref="N146:O148"/>
    <mergeCell ref="H143:J145"/>
    <mergeCell ref="A147:E147"/>
    <mergeCell ref="M261:U261"/>
    <mergeCell ref="A146:E146"/>
    <mergeCell ref="A148:E148"/>
    <mergeCell ref="A143:E145"/>
    <mergeCell ref="F143:G145"/>
    <mergeCell ref="K146:L146"/>
    <mergeCell ref="K147:L147"/>
    <mergeCell ref="S148:T148"/>
    <mergeCell ref="U148:W148"/>
    <mergeCell ref="U146:W146"/>
    <mergeCell ref="U147:W147"/>
    <mergeCell ref="F149:G149"/>
    <mergeCell ref="A149:E149"/>
    <mergeCell ref="Q35:W35"/>
    <mergeCell ref="A39:E39"/>
    <mergeCell ref="M16:P16"/>
    <mergeCell ref="A70:D70"/>
    <mergeCell ref="A71:D71"/>
    <mergeCell ref="E71:F71"/>
    <mergeCell ref="E73:G73"/>
    <mergeCell ref="A75:D75"/>
    <mergeCell ref="A76:D76"/>
    <mergeCell ref="A68:D68"/>
    <mergeCell ref="A69:D69"/>
    <mergeCell ref="A36:E36"/>
    <mergeCell ref="A37:E37"/>
    <mergeCell ref="A38:E38"/>
    <mergeCell ref="E70:F70"/>
    <mergeCell ref="I65:O65"/>
    <mergeCell ref="E68:F68"/>
    <mergeCell ref="E69:F69"/>
    <mergeCell ref="Q16:W16"/>
    <mergeCell ref="M17:W17"/>
    <mergeCell ref="V22:W22"/>
    <mergeCell ref="S23:W23"/>
    <mergeCell ref="S24:W24"/>
    <mergeCell ref="A34:E34"/>
    <mergeCell ref="F34:H34"/>
    <mergeCell ref="I34:J34"/>
    <mergeCell ref="K34:L34"/>
    <mergeCell ref="M34:N34"/>
    <mergeCell ref="O34:P34"/>
    <mergeCell ref="A35:E35"/>
    <mergeCell ref="F35:L35"/>
    <mergeCell ref="M35:P35"/>
    <mergeCell ref="I29:O29"/>
    <mergeCell ref="A31:E31"/>
    <mergeCell ref="Q31:S31"/>
    <mergeCell ref="T31:W31"/>
    <mergeCell ref="A32:E32"/>
    <mergeCell ref="Q32:S32"/>
    <mergeCell ref="T32:W32"/>
    <mergeCell ref="A33:E33"/>
    <mergeCell ref="F33:P33"/>
    <mergeCell ref="Q33:S33"/>
    <mergeCell ref="T33:W33"/>
    <mergeCell ref="A40:E40"/>
    <mergeCell ref="A41:E41"/>
    <mergeCell ref="J41:M41"/>
    <mergeCell ref="P41:Q41"/>
    <mergeCell ref="U41:W41"/>
    <mergeCell ref="A42:E42"/>
    <mergeCell ref="A43:E43"/>
    <mergeCell ref="J43:M43"/>
    <mergeCell ref="P43:Q43"/>
    <mergeCell ref="U43:W43"/>
    <mergeCell ref="A44:E44"/>
    <mergeCell ref="A45:E45"/>
    <mergeCell ref="J45:M45"/>
    <mergeCell ref="P45:Q45"/>
    <mergeCell ref="U45:W45"/>
    <mergeCell ref="A47:E47"/>
    <mergeCell ref="F47:U47"/>
    <mergeCell ref="V47:W47"/>
    <mergeCell ref="B48:E48"/>
    <mergeCell ref="F48:U48"/>
    <mergeCell ref="V48:W48"/>
    <mergeCell ref="B49:E49"/>
    <mergeCell ref="F49:U49"/>
    <mergeCell ref="V49:W49"/>
    <mergeCell ref="B50:E50"/>
    <mergeCell ref="F50:U50"/>
    <mergeCell ref="V50:W50"/>
    <mergeCell ref="B51:E51"/>
    <mergeCell ref="F51:U51"/>
    <mergeCell ref="V51:W51"/>
    <mergeCell ref="B52:E52"/>
    <mergeCell ref="F52:U52"/>
    <mergeCell ref="V52:W52"/>
    <mergeCell ref="B53:E53"/>
    <mergeCell ref="F53:U53"/>
    <mergeCell ref="V53:W53"/>
    <mergeCell ref="B54:E54"/>
    <mergeCell ref="F54:U54"/>
    <mergeCell ref="V54:W54"/>
    <mergeCell ref="B55:E55"/>
    <mergeCell ref="F55:U55"/>
    <mergeCell ref="V55:W55"/>
    <mergeCell ref="B56:E56"/>
    <mergeCell ref="F56:U56"/>
    <mergeCell ref="V56:W56"/>
    <mergeCell ref="B57:E57"/>
    <mergeCell ref="F57:U57"/>
    <mergeCell ref="V57:W57"/>
    <mergeCell ref="B58:E58"/>
    <mergeCell ref="F58:U58"/>
    <mergeCell ref="V58:W58"/>
    <mergeCell ref="A60:E60"/>
    <mergeCell ref="G60:K60"/>
    <mergeCell ref="A61:E61"/>
    <mergeCell ref="G61:K61"/>
    <mergeCell ref="A62:E62"/>
    <mergeCell ref="G62:K62"/>
    <mergeCell ref="A104:E104"/>
    <mergeCell ref="A105:E105"/>
    <mergeCell ref="A106:E106"/>
    <mergeCell ref="F106:G106"/>
    <mergeCell ref="A107:E107"/>
    <mergeCell ref="F107:G107"/>
    <mergeCell ref="A108:E108"/>
    <mergeCell ref="A109:E109"/>
    <mergeCell ref="F109:J109"/>
  </mergeCells>
  <phoneticPr fontId="0" type="noConversion"/>
  <printOptions horizontalCentered="1"/>
  <pageMargins left="0.31496062992125984" right="0.31496062992125984" top="0.35433070866141736" bottom="0.35433070866141736" header="0.31496062992125984" footer="0.31496062992125984"/>
  <pageSetup scale="69" fitToHeight="0" orientation="portrait" horizontalDpi="300" verticalDpi="300" r:id="rId1"/>
  <headerFooter alignWithMargins="0">
    <oddFooter>&amp;C&amp;9&amp;P/&amp;N</oddFooter>
  </headerFooter>
  <rowBreaks count="4" manualBreakCount="4">
    <brk id="76" max="22" man="1"/>
    <brk id="151" max="22" man="1"/>
    <brk id="230" max="22" man="1"/>
    <brk id="290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5"/>
  <sheetViews>
    <sheetView workbookViewId="0">
      <selection activeCell="J28" sqref="J28"/>
    </sheetView>
  </sheetViews>
  <sheetFormatPr baseColWidth="10" defaultColWidth="10.140625" defaultRowHeight="8.25" x14ac:dyDescent="0.15"/>
  <cols>
    <col min="1" max="1" width="7" style="105" customWidth="1"/>
    <col min="2" max="2" width="7.42578125" style="105" customWidth="1"/>
    <col min="3" max="3" width="11.42578125" style="105" customWidth="1"/>
    <col min="4" max="4" width="6.28515625" style="105" customWidth="1"/>
    <col min="5" max="5" width="7.28515625" style="105" customWidth="1"/>
    <col min="6" max="6" width="6" style="105" customWidth="1"/>
    <col min="7" max="7" width="10" style="105" customWidth="1"/>
    <col min="8" max="8" width="9.42578125" style="105" customWidth="1"/>
    <col min="9" max="9" width="10.85546875" style="105" customWidth="1"/>
    <col min="10" max="10" width="10.140625" style="105" customWidth="1"/>
    <col min="11" max="12" width="6.28515625" style="105" customWidth="1"/>
    <col min="13" max="13" width="1.5703125" style="105" customWidth="1"/>
    <col min="14" max="14" width="4.28515625" style="105" customWidth="1"/>
    <col min="15" max="15" width="10.140625" style="105" customWidth="1"/>
    <col min="16" max="16" width="5.28515625" style="105" customWidth="1"/>
    <col min="17" max="17" width="5.5703125" style="105" customWidth="1"/>
    <col min="18" max="18" width="10.140625" style="105" customWidth="1"/>
    <col min="19" max="19" width="6" style="105" customWidth="1"/>
    <col min="20" max="16384" width="10.140625" style="105"/>
  </cols>
  <sheetData>
    <row r="2" spans="1:19" x14ac:dyDescent="0.15">
      <c r="E2" s="106"/>
    </row>
    <row r="7" spans="1:19" x14ac:dyDescent="0.15">
      <c r="D7" s="107">
        <f>TRUNC(C9,-7)</f>
        <v>0</v>
      </c>
      <c r="E7" s="107">
        <f>TRUNC(C9,-6)</f>
        <v>0</v>
      </c>
      <c r="F7" s="107">
        <f>TRUNC(C9,-5)</f>
        <v>0</v>
      </c>
      <c r="G7" s="107">
        <f>TRUNC(C9,-4)</f>
        <v>30000</v>
      </c>
      <c r="H7" s="107">
        <f>TRUNC(C9,-3)</f>
        <v>39000</v>
      </c>
      <c r="I7" s="107">
        <f>TRUNC(C9,-2)</f>
        <v>39200</v>
      </c>
      <c r="J7" s="107">
        <f>TRUNC(C9,-1)</f>
        <v>39230</v>
      </c>
      <c r="K7" s="107">
        <f>TRUNC(C9,0)</f>
        <v>39239</v>
      </c>
      <c r="L7" s="107">
        <f>IF(C9-K7&gt;0,(C9-K7)*100,"00")</f>
        <v>92.102145795797696</v>
      </c>
      <c r="M7" s="108">
        <f>(L7-N7)/10</f>
        <v>0</v>
      </c>
      <c r="N7" s="107">
        <f>IF(C9-K7&gt;0,(C9-K7)*100,"00")</f>
        <v>92.102145795797696</v>
      </c>
    </row>
    <row r="8" spans="1:19" x14ac:dyDescent="0.15">
      <c r="D8" s="109">
        <f>D7/10000000</f>
        <v>0</v>
      </c>
      <c r="E8" s="109">
        <f>(E7-D7)/1000000</f>
        <v>0</v>
      </c>
      <c r="F8" s="109">
        <f>(F7-E7)/100000</f>
        <v>0</v>
      </c>
      <c r="G8" s="109">
        <f>(G7-F7)/10000</f>
        <v>3</v>
      </c>
      <c r="H8" s="109">
        <f>(H7-G7)/1000</f>
        <v>9</v>
      </c>
      <c r="I8" s="109">
        <f>(I7-H7)/100</f>
        <v>2</v>
      </c>
      <c r="J8" s="109">
        <f>(J7-I7)/10</f>
        <v>3</v>
      </c>
      <c r="K8" s="107">
        <f>+K7-J7</f>
        <v>9</v>
      </c>
      <c r="L8" s="107">
        <f>IF(C9-K7=0,"00",ROUND(L7,0))</f>
        <v>92</v>
      </c>
      <c r="N8" s="109"/>
    </row>
    <row r="9" spans="1:19" x14ac:dyDescent="0.15">
      <c r="A9" s="110"/>
      <c r="C9" s="111">
        <f>'FORMATO TIPO INMUEBLES'!X130</f>
        <v>39239.921021457958</v>
      </c>
      <c r="E9" s="112"/>
    </row>
    <row r="11" spans="1:19" x14ac:dyDescent="0.15">
      <c r="A11" s="113" t="str">
        <f>C11</f>
        <v>TREINTA Y NUEVE  MIL DOSCIENTOS TREINTA Y NUEVE  PESOS 92/100  M.N.</v>
      </c>
      <c r="C11" s="114" t="str">
        <f>J28</f>
        <v>TREINTA Y NUEVE  MIL DOSCIENTOS TREINTA Y NUEVE  PESOS 92/100  M.N.</v>
      </c>
      <c r="D11" s="115"/>
      <c r="E11" s="115"/>
      <c r="F11" s="115"/>
      <c r="G11" s="115"/>
      <c r="H11" s="115"/>
      <c r="I11" s="115"/>
      <c r="J11" s="115"/>
      <c r="K11" s="115"/>
      <c r="L11" s="115"/>
    </row>
    <row r="14" spans="1:19" ht="9" thickBot="1" x14ac:dyDescent="0.2"/>
    <row r="15" spans="1:19" ht="9" thickBot="1" x14ac:dyDescent="0.2">
      <c r="D15" s="116" t="s">
        <v>245</v>
      </c>
      <c r="E15" s="117" t="s">
        <v>246</v>
      </c>
      <c r="F15" s="117" t="s">
        <v>246</v>
      </c>
      <c r="G15" s="117" t="s">
        <v>247</v>
      </c>
      <c r="H15" s="118"/>
      <c r="I15" s="119" t="s">
        <v>248</v>
      </c>
      <c r="J15" s="119" t="s">
        <v>249</v>
      </c>
      <c r="K15" s="119" t="s">
        <v>250</v>
      </c>
      <c r="L15" s="119" t="s">
        <v>251</v>
      </c>
      <c r="M15" s="119"/>
      <c r="N15" s="119" t="s">
        <v>252</v>
      </c>
      <c r="O15" s="119"/>
      <c r="P15" s="119" t="s">
        <v>253</v>
      </c>
      <c r="Q15" s="119" t="s">
        <v>254</v>
      </c>
      <c r="R15" s="119"/>
      <c r="S15" s="119" t="s">
        <v>255</v>
      </c>
    </row>
    <row r="16" spans="1:19" x14ac:dyDescent="0.15">
      <c r="C16" s="120">
        <v>1</v>
      </c>
      <c r="D16" s="121" t="s">
        <v>256</v>
      </c>
      <c r="E16" s="121" t="s">
        <v>257</v>
      </c>
      <c r="F16" s="121" t="s">
        <v>258</v>
      </c>
      <c r="G16" s="121" t="s">
        <v>259</v>
      </c>
      <c r="H16" s="122" t="s">
        <v>260</v>
      </c>
      <c r="I16" s="105" t="str">
        <f>IF(AND(C16=D8,E8=1),F16,IF(AND(E8=0,D8=1),E16,""))</f>
        <v/>
      </c>
      <c r="J16" s="105" t="str">
        <f>IF(AND(C16=E8,D8=0),H16,IF(D8=1,"",IF(C16=E8,D16,"")))</f>
        <v/>
      </c>
      <c r="K16" s="105" t="str">
        <f>IF(AND(C16=F8,G8&gt;=0,H8&gt;=0),G16,IF(AND(C16=F8,G8=0,H8=0),E27,""))</f>
        <v/>
      </c>
      <c r="L16" s="105" t="str">
        <f>IF(AND(C16=G8,H8=1),F16,IF(AND(H8=0,G8=1),E16,""))</f>
        <v/>
      </c>
      <c r="N16" s="105" t="str">
        <f>IF(G8=1,"",IF(C16=H8,D16,""))</f>
        <v/>
      </c>
      <c r="P16" s="105" t="str">
        <f>IF(AND(C16=I8,J8&gt;=0,K8&gt;=0),G16,IF(AND(C16=I8,J8=0,K8=0),E27,""))</f>
        <v/>
      </c>
      <c r="Q16" s="105" t="str">
        <f>IF(AND(C16=J8,K8=1),F16,IF(AND(K8=0,J8=1),E16,""))</f>
        <v/>
      </c>
      <c r="S16" s="105" t="str">
        <f>IF(J8=1,"",IF(C16=K8,D16,""))</f>
        <v/>
      </c>
    </row>
    <row r="17" spans="3:19" x14ac:dyDescent="0.15">
      <c r="C17" s="123">
        <v>2</v>
      </c>
      <c r="D17" s="109" t="s">
        <v>261</v>
      </c>
      <c r="E17" s="109" t="s">
        <v>262</v>
      </c>
      <c r="F17" s="109" t="s">
        <v>263</v>
      </c>
      <c r="G17" s="109" t="s">
        <v>264</v>
      </c>
      <c r="H17" s="124" t="s">
        <v>265</v>
      </c>
      <c r="I17" s="105" t="str">
        <f>IF(AND(C17=D8,E8&gt;0),E17,IF(AND(D8=2,E8=0),"VEINTE",IF(AND(D8=1,E8=2),F17,"")))</f>
        <v/>
      </c>
      <c r="J17" s="105" t="str">
        <f>IF(AND(E8&lt;6,D8=1),"",IF(C17=E8,H17,""))</f>
        <v/>
      </c>
      <c r="K17" s="105" t="str">
        <f>IF(C17=F8,G17,"")</f>
        <v/>
      </c>
      <c r="L17" s="105" t="str">
        <f>IF(AND(C17=G8,H8&gt;0),E17,IF(AND(G8=2,H8=0),"VEINTE",IF(AND(G8=1,H8=2),F17,"")))</f>
        <v/>
      </c>
      <c r="N17" s="105" t="str">
        <f>IF(G8=1,"",IF(C17=H8,D17,""))</f>
        <v/>
      </c>
      <c r="P17" s="105" t="str">
        <f>IF(C17=I8,G17,"")</f>
        <v xml:space="preserve">DOSCIENTOS </v>
      </c>
      <c r="Q17" s="105" t="str">
        <f>IF(AND(C17=J8,K8&gt;0),E17,IF(AND(J8=2,K8=0),"VEINTE",IF(AND(J8=1,K8=2),F17,"")))</f>
        <v/>
      </c>
      <c r="S17" s="105" t="str">
        <f>IF(J8=1,"",IF(C17=K8,D17,""))</f>
        <v/>
      </c>
    </row>
    <row r="18" spans="3:19" x14ac:dyDescent="0.15">
      <c r="C18" s="123">
        <v>3</v>
      </c>
      <c r="D18" s="109" t="s">
        <v>266</v>
      </c>
      <c r="E18" s="109" t="s">
        <v>267</v>
      </c>
      <c r="F18" s="109" t="s">
        <v>268</v>
      </c>
      <c r="G18" s="109" t="s">
        <v>269</v>
      </c>
      <c r="H18" s="124" t="s">
        <v>270</v>
      </c>
      <c r="I18" s="105" t="str">
        <f>IF(C18=D8,E18,IF(AND(E8=3,D8=1),F18,""))</f>
        <v/>
      </c>
      <c r="J18" s="105" t="str">
        <f>IF(AND(E8&lt;6,D8=1),"",IF(C18=E8,H18,""))</f>
        <v/>
      </c>
      <c r="K18" s="105" t="str">
        <f>IF(C18=F8,G18,"")</f>
        <v/>
      </c>
      <c r="L18" s="105" t="str">
        <f>IF(C18=G8,E18,IF(AND(H8=3,G8=1),F18,""))</f>
        <v xml:space="preserve">TREINTA </v>
      </c>
      <c r="N18" s="105" t="str">
        <f>IF(G8=1,"",IF(C18=H8,D18,""))</f>
        <v/>
      </c>
      <c r="P18" s="105" t="str">
        <f>IF(C18=I8,G18,"")</f>
        <v/>
      </c>
      <c r="Q18" s="105" t="str">
        <f>IF(C18=J8,E18,IF(AND(K8=3,J8=1),F18,""))</f>
        <v xml:space="preserve">TREINTA </v>
      </c>
      <c r="S18" s="105" t="str">
        <f>IF(J8=1,"",IF(C18=K8,D18,""))</f>
        <v/>
      </c>
    </row>
    <row r="19" spans="3:19" x14ac:dyDescent="0.15">
      <c r="C19" s="123">
        <v>4</v>
      </c>
      <c r="D19" s="109" t="s">
        <v>271</v>
      </c>
      <c r="E19" s="109" t="s">
        <v>272</v>
      </c>
      <c r="F19" s="109" t="s">
        <v>273</v>
      </c>
      <c r="G19" s="109" t="s">
        <v>274</v>
      </c>
      <c r="H19" s="124" t="s">
        <v>275</v>
      </c>
      <c r="I19" s="105" t="str">
        <f>IF(C19=D8,E19,IF(AND(E8=4,D8=1),F19,""))</f>
        <v/>
      </c>
      <c r="J19" s="105" t="str">
        <f>IF(AND(E8&lt;6,D8=1),"",IF(C19=E8,H19,""))</f>
        <v/>
      </c>
      <c r="K19" s="105" t="str">
        <f>IF(C19=F8,G19,"")</f>
        <v/>
      </c>
      <c r="L19" s="105" t="str">
        <f>IF(C19=G8,E19,IF(AND(H8=4,G8=1),F19,""))</f>
        <v/>
      </c>
      <c r="N19" s="105" t="str">
        <f>IF(G8=1,"",IF(C19=H8,D19,""))</f>
        <v/>
      </c>
      <c r="P19" s="105" t="str">
        <f>IF(C19=I8,G19,"")</f>
        <v/>
      </c>
      <c r="Q19" s="105" t="str">
        <f>IF(C19=J8,E19,IF(AND(K8=4,J8=1),F19,""))</f>
        <v/>
      </c>
      <c r="S19" s="105" t="str">
        <f>IF(J8=1,"",IF(C19=K8,D19,""))</f>
        <v/>
      </c>
    </row>
    <row r="20" spans="3:19" x14ac:dyDescent="0.15">
      <c r="C20" s="123">
        <v>5</v>
      </c>
      <c r="D20" s="109" t="s">
        <v>276</v>
      </c>
      <c r="E20" s="109" t="s">
        <v>277</v>
      </c>
      <c r="F20" s="109" t="s">
        <v>278</v>
      </c>
      <c r="G20" s="109" t="s">
        <v>279</v>
      </c>
      <c r="H20" s="124" t="s">
        <v>280</v>
      </c>
      <c r="I20" s="105" t="str">
        <f>IF(C20=D8,E20,IF(AND(E8=5,D8=1),F20,""))</f>
        <v/>
      </c>
      <c r="J20" s="105" t="str">
        <f>IF(AND(E8&lt;6,D8=1),"",IF(C20=E8,H20,""))</f>
        <v/>
      </c>
      <c r="K20" s="105" t="str">
        <f>IF(C20=F8,G20,"")</f>
        <v/>
      </c>
      <c r="L20" s="105" t="str">
        <f>IF(C20=G8,E20,IF(AND(H8=5,G8=1),F20,""))</f>
        <v/>
      </c>
      <c r="N20" s="105" t="str">
        <f>IF(G8=1,"",IF(C20=H8,D20,""))</f>
        <v/>
      </c>
      <c r="P20" s="105" t="str">
        <f>IF(C20=I8,G20,"")</f>
        <v/>
      </c>
      <c r="Q20" s="105" t="str">
        <f>IF(C20=J8,E20,IF(AND(K8=5,J8=1),F20,""))</f>
        <v/>
      </c>
      <c r="S20" s="105" t="str">
        <f>IF(J8=1,"",IF(C20=K8,D20,""))</f>
        <v/>
      </c>
    </row>
    <row r="21" spans="3:19" x14ac:dyDescent="0.15">
      <c r="C21" s="123">
        <v>6</v>
      </c>
      <c r="D21" s="109" t="s">
        <v>281</v>
      </c>
      <c r="E21" s="109" t="s">
        <v>282</v>
      </c>
      <c r="F21" s="109" t="s">
        <v>283</v>
      </c>
      <c r="G21" s="109" t="s">
        <v>284</v>
      </c>
      <c r="H21" s="124" t="s">
        <v>285</v>
      </c>
      <c r="I21" s="105" t="str">
        <f>IF(C21=D8,E21,IF(AND(E8&gt;5,D8=1),F21,""))</f>
        <v/>
      </c>
      <c r="J21" s="105" t="str">
        <f>IF(C21=E8,H21,"")</f>
        <v/>
      </c>
      <c r="K21" s="105" t="str">
        <f>IF(C21=F8,G21,"")</f>
        <v/>
      </c>
      <c r="L21" s="105" t="str">
        <f>IF(C21=G8,E21,IF(AND(H8&gt;5,G8=1),F21,""))</f>
        <v/>
      </c>
      <c r="N21" s="105" t="str">
        <f>IF(C21=H8,D21,"")</f>
        <v/>
      </c>
      <c r="P21" s="105" t="str">
        <f>IF(C21=I8,G21,"")</f>
        <v/>
      </c>
      <c r="Q21" s="105" t="str">
        <f>IF(C21=J8,E21,IF(AND(K8&gt;5,J8=1),F21,""))</f>
        <v/>
      </c>
      <c r="S21" s="105" t="str">
        <f>IF(C21=K8,D21,"")</f>
        <v/>
      </c>
    </row>
    <row r="22" spans="3:19" x14ac:dyDescent="0.15">
      <c r="C22" s="123">
        <v>7</v>
      </c>
      <c r="D22" s="109" t="s">
        <v>286</v>
      </c>
      <c r="E22" s="109" t="s">
        <v>287</v>
      </c>
      <c r="F22" s="109" t="s">
        <v>283</v>
      </c>
      <c r="G22" s="109" t="s">
        <v>288</v>
      </c>
      <c r="H22" s="124" t="s">
        <v>289</v>
      </c>
      <c r="I22" s="105" t="str">
        <f>IF(C22=D8,E22,"")</f>
        <v/>
      </c>
      <c r="J22" s="105" t="str">
        <f>IF(C22=E8,H22,"")</f>
        <v/>
      </c>
      <c r="K22" s="105" t="str">
        <f>IF(C22=F8,G22,"")</f>
        <v/>
      </c>
      <c r="L22" s="105" t="str">
        <f>IF(C22=G8,E22,"")</f>
        <v/>
      </c>
      <c r="N22" s="105" t="str">
        <f>IF(C22=H8,D22,"")</f>
        <v/>
      </c>
      <c r="P22" s="105" t="str">
        <f>IF(C22=I8,G22,"")</f>
        <v/>
      </c>
      <c r="Q22" s="105" t="str">
        <f>IF(C22=J8,E22,"")</f>
        <v/>
      </c>
      <c r="S22" s="105" t="str">
        <f>IF(C22=K8,D22,"")</f>
        <v/>
      </c>
    </row>
    <row r="23" spans="3:19" x14ac:dyDescent="0.15">
      <c r="C23" s="123">
        <v>8</v>
      </c>
      <c r="D23" s="109" t="s">
        <v>290</v>
      </c>
      <c r="E23" s="109" t="s">
        <v>291</v>
      </c>
      <c r="F23" s="109" t="s">
        <v>283</v>
      </c>
      <c r="G23" s="109" t="s">
        <v>292</v>
      </c>
      <c r="H23" s="124" t="s">
        <v>293</v>
      </c>
      <c r="I23" s="105" t="str">
        <f>IF(C23=D8,E23,"")</f>
        <v/>
      </c>
      <c r="J23" s="105" t="str">
        <f>IF(C23=E8,H23,"")</f>
        <v/>
      </c>
      <c r="K23" s="105" t="str">
        <f>IF(C23=F8,G23,"")</f>
        <v/>
      </c>
      <c r="L23" s="105" t="str">
        <f>IF(C23=G8,E23,"")</f>
        <v/>
      </c>
      <c r="N23" s="105" t="str">
        <f>IF(C23=H8,D23,"")</f>
        <v/>
      </c>
      <c r="P23" s="105" t="str">
        <f>IF(C23=I8,G23,"")</f>
        <v/>
      </c>
      <c r="Q23" s="105" t="str">
        <f>IF(C23=J8,E23,"")</f>
        <v/>
      </c>
      <c r="S23" s="105" t="str">
        <f>IF(C23=K8,D23,"")</f>
        <v/>
      </c>
    </row>
    <row r="24" spans="3:19" x14ac:dyDescent="0.15">
      <c r="C24" s="123">
        <v>9</v>
      </c>
      <c r="D24" s="109" t="s">
        <v>294</v>
      </c>
      <c r="E24" s="109" t="s">
        <v>295</v>
      </c>
      <c r="F24" s="109" t="s">
        <v>283</v>
      </c>
      <c r="G24" s="109" t="s">
        <v>296</v>
      </c>
      <c r="H24" s="124" t="s">
        <v>297</v>
      </c>
      <c r="I24" s="105" t="str">
        <f>IF(C24=D8,E24,"")</f>
        <v/>
      </c>
      <c r="J24" s="105" t="str">
        <f>IF(C24=E8,H24,"")</f>
        <v/>
      </c>
      <c r="K24" s="105" t="str">
        <f>IF(C24=F8,G24,"")</f>
        <v/>
      </c>
      <c r="L24" s="105" t="str">
        <f>IF(C24=G8,E24,"")</f>
        <v/>
      </c>
      <c r="N24" s="105" t="str">
        <f>IF(C24=H8,D24,"")</f>
        <v xml:space="preserve">NUEVE </v>
      </c>
      <c r="P24" s="105" t="str">
        <f>IF(C24=I8,G24,"")</f>
        <v/>
      </c>
      <c r="Q24" s="105" t="str">
        <f>IF(C24=J8,E24,"")</f>
        <v/>
      </c>
      <c r="S24" s="105" t="str">
        <f>IF(C24=K8,D24,"")</f>
        <v xml:space="preserve">NUEVE </v>
      </c>
    </row>
    <row r="25" spans="3:19" ht="9" thickBot="1" x14ac:dyDescent="0.2">
      <c r="C25" s="125">
        <v>0</v>
      </c>
      <c r="D25" s="126" t="s">
        <v>1</v>
      </c>
      <c r="E25" s="126" t="s">
        <v>1</v>
      </c>
      <c r="F25" s="126" t="s">
        <v>283</v>
      </c>
      <c r="G25" s="126"/>
      <c r="H25" s="127"/>
    </row>
    <row r="26" spans="3:19" x14ac:dyDescent="0.15">
      <c r="I26" s="105" t="str">
        <f>CONCATENATE(I16,I17,I18,I19,I20,I21,I22,I23,I24)</f>
        <v/>
      </c>
      <c r="J26" s="105" t="str">
        <f>CONCATENATE(J16,J17,J18,J19,J20,J21,J22,J23,J24)</f>
        <v/>
      </c>
      <c r="K26" s="105" t="str">
        <f>CONCATENATE(K16,K17,K18,K19,K20,K21,K22,K23,K24)</f>
        <v/>
      </c>
      <c r="L26" s="105" t="str">
        <f>CONCATENATE(L16,L17,L18,L19,L20,L21,L22,L23,L24)</f>
        <v xml:space="preserve">TREINTA </v>
      </c>
      <c r="M26" s="105" t="str">
        <f>IF(AND(H8&gt;0,G8&gt;2),H27,"")</f>
        <v xml:space="preserve">Y </v>
      </c>
      <c r="N26" s="105" t="str">
        <f>CONCATENATE(N16,N17,N18,N19,N20,N21,N22,N23,N24)</f>
        <v xml:space="preserve">NUEVE </v>
      </c>
      <c r="O26" s="105" t="str">
        <f>IF(H8&gt;0,F27,IF(G8&gt;0,F27,IF(F8&gt;0,F27,"")))</f>
        <v xml:space="preserve"> MIL </v>
      </c>
      <c r="P26" s="105" t="str">
        <f>CONCATENATE(P16,P17,P18,P19,P20,P21,P22,P23,P24)</f>
        <v xml:space="preserve">DOSCIENTOS </v>
      </c>
      <c r="Q26" s="105" t="str">
        <f>CONCATENATE(Q16,Q17,Q18,Q19,Q20,Q21,Q22,Q23,Q24)</f>
        <v xml:space="preserve">TREINTA </v>
      </c>
      <c r="R26" s="105" t="str">
        <f>IF(AND(K8&gt;0,J8&gt;2),H27,"")</f>
        <v xml:space="preserve">Y </v>
      </c>
      <c r="S26" s="105" t="str">
        <f>CONCATENATE(S16,S17,S18,S19,S20,S21,S22,S23,S24)</f>
        <v xml:space="preserve">NUEVE </v>
      </c>
    </row>
    <row r="27" spans="3:19" x14ac:dyDescent="0.15">
      <c r="D27" s="109" t="s">
        <v>298</v>
      </c>
      <c r="E27" s="109" t="s">
        <v>299</v>
      </c>
      <c r="F27" s="109" t="s">
        <v>300</v>
      </c>
      <c r="G27" s="109" t="s">
        <v>301</v>
      </c>
      <c r="H27" s="109" t="s">
        <v>302</v>
      </c>
    </row>
    <row r="28" spans="3:19" x14ac:dyDescent="0.15">
      <c r="D28" s="109" t="s">
        <v>298</v>
      </c>
      <c r="E28" s="109" t="s">
        <v>303</v>
      </c>
      <c r="F28" s="109" t="str">
        <f>IF(AND(D8&gt;0,E8&lt;2),G28,IF(AND(D8=1,E8&lt;6),G28,""))</f>
        <v/>
      </c>
      <c r="G28" s="109" t="s">
        <v>304</v>
      </c>
      <c r="H28" s="109" t="str">
        <f>IF(AND(E8&gt;0,D8&gt;2),H27,"")</f>
        <v/>
      </c>
      <c r="I28" s="128" t="s">
        <v>305</v>
      </c>
      <c r="J28" s="105" t="str">
        <f>CONCATENATE(I26,H28,J26,F28,K26,L26,M26,N26,O26,P26,Q26,R26,S26,IF(C9&gt;0,CONCATENATE(" PESOS ",L8,"/100  M.N."),""))</f>
        <v>TREINTA Y NUEVE  MIL DOSCIENTOS TREINTA Y NUEVE  PESOS 92/100  M.N.</v>
      </c>
    </row>
    <row r="34" spans="1:19" x14ac:dyDescent="0.15"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</row>
    <row r="35" spans="1:19" x14ac:dyDescent="0.15">
      <c r="K35" s="108"/>
      <c r="L35" s="108"/>
    </row>
    <row r="36" spans="1:19" x14ac:dyDescent="0.15">
      <c r="A36" s="110"/>
      <c r="C36" s="129"/>
      <c r="E36" s="112"/>
    </row>
    <row r="38" spans="1:19" x14ac:dyDescent="0.15">
      <c r="A38" s="113"/>
      <c r="C38" s="130"/>
    </row>
    <row r="42" spans="1:19" x14ac:dyDescent="0.15"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</row>
    <row r="55" spans="9:9" x14ac:dyDescent="0.15">
      <c r="I55" s="128"/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topLeftCell="A1048576" workbookViewId="0">
      <selection sqref="A1:IV65536"/>
    </sheetView>
  </sheetViews>
  <sheetFormatPr baseColWidth="10" defaultColWidth="6.28515625" defaultRowHeight="12.75" zeroHeight="1" x14ac:dyDescent="0.2"/>
  <cols>
    <col min="1" max="1" width="7" style="3" customWidth="1"/>
    <col min="2" max="2" width="23.140625" style="3" customWidth="1"/>
    <col min="3" max="21" width="6.28515625" style="3" customWidth="1"/>
    <col min="22" max="25" width="6.28515625" style="5" customWidth="1"/>
    <col min="26" max="16384" width="6.28515625" style="3"/>
  </cols>
  <sheetData>
    <row r="1" spans="1:31" hidden="1" x14ac:dyDescent="0.2">
      <c r="A1" s="1">
        <f>'FORMATO TIPO INMUEBLES'!R174</f>
        <v>0</v>
      </c>
      <c r="B1" s="2" t="str">
        <f>IF($A$1&gt;=0.01,"(","")&amp;IF($Y$3&gt;=1,VLOOKUP($Y$3,$Z$1:$AA$100,2),"")&amp;IF(AND($Y$3=1,$Y$3&gt;0)," MILLON","")&amp;IF($Y$3&gt;1, " MILLONES","")&amp;IF(AND($Y$4&gt;=2,$Y$5&gt;=0),VLOOKUP($Y$4,$AB$1:$AC$9,2),"")&amp;IF(AND($Y$4=1,$Y$5&gt;0)," CIENTO","")&amp;IF(AND($Y$4=1,$Y$5=0)," CIEN ","")&amp;IF($Y$5&gt;=1,VLOOKUP($Y$5,$Z$1:$AA$100,2),"")&amp;IF(OR($Y$4&gt;=1,$Y$5&gt;=1)," MIL","")&amp;IF(AND($Y$6=1,$Y$7&gt;0)," CIENTO","")&amp;IF(AND($Y$6=1,$Y$7=0)," CIEN ","")&amp;IF(AND($Y$6&gt;=2,$Y$7&gt;=0),VLOOKUP($Y$6,$AB$1:$AC$9,2),"")&amp;IF($Y$7&gt;=1,VLOOKUP($Y$7,$Z$1:$AA$100,2),"")&amp;IF(AND($Y$3&gt;=1,$Y$4=0,$Y$5=0,$Y$6=0,$Y$7=0)," DE","")&amp;" PESOS"&amp;IF($Y$8&gt;0,VLOOKUP($Y$8,$AD$1:$AE$101,2)," 00")&amp;"/100"&amp;"  M.N."&amp;")"</f>
        <v xml:space="preserve"> PESOS 00/100  M.N.)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>
        <f>A1</f>
        <v>0</v>
      </c>
      <c r="Y1" s="6">
        <v>1</v>
      </c>
      <c r="Z1" s="3">
        <v>1</v>
      </c>
      <c r="AA1" s="3" t="s">
        <v>8</v>
      </c>
      <c r="AB1" s="3">
        <v>1</v>
      </c>
      <c r="AC1" s="3" t="s">
        <v>9</v>
      </c>
      <c r="AD1" s="3">
        <v>1</v>
      </c>
      <c r="AE1" s="7" t="s">
        <v>10</v>
      </c>
    </row>
    <row r="2" spans="1:31" ht="13.5" hidden="1" thickBot="1" x14ac:dyDescent="0.25">
      <c r="A2" s="8" t="e">
        <f>'FORMATO TIPO INMUEBLES'!#REF!</f>
        <v>#REF!</v>
      </c>
      <c r="B2" s="9" t="e">
        <f>IF($A$2&gt;=0.01,"(","")&amp;IF($Y$11&gt;=1,VLOOKUP($Y$11,$Z$1:$AA$100,2),"")&amp;IF(AND($Y$11=1,$Y$11&gt;0)," MILLON","")&amp;IF($Y$11&gt;1, " MILLONES","")&amp;IF(AND($Y$12&gt;=2,$Y$13&gt;=0),VLOOKUP($Y$12,$AB$1:$AC$9,2),"")&amp;IF(AND($Y$12=1,$Y$5&gt;0)," CIENTO","")&amp;IF(AND($Y$12=1,$Y$13=0)," CIEN ","")&amp;IF($Y$13&gt;=1,VLOOKUP($Y$13,$Z$1:$AA$100,2),"")&amp;IF(OR($Y$12&gt;=1,$Y$13&gt;=1)," MIL","")&amp;IF(AND($Y$14=1,$Y$15&gt;0)," CIENTO","")&amp;IF(AND($Y$14=1,$Y$15=0)," CIEN ","")&amp;IF(AND($Y$14&gt;=2,$Y$15&gt;=0),VLOOKUP($Y$14,$AB$1:$AC$9,2),"")&amp;IF($Y$15&gt;=1,VLOOKUP($Y$15,$Z$1:$AA$100,2),"")&amp;IF(AND($Y$11&gt;=1,$Y$12=0,$Y$13=0,$Y$14=0,$Y$15=0)," DE","")&amp;"  PESOS"&amp;IF($Y$16&gt;0,VLOOKUP($Y$16,$AD$1:$AE$101,2)," 00")&amp;"/100"&amp;"  M.N."&amp;")"</f>
        <v>#REF!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V2" s="10" t="str">
        <f>B1</f>
        <v xml:space="preserve"> PESOS 00/100  M.N.)</v>
      </c>
      <c r="Y2" s="3"/>
      <c r="Z2" s="3">
        <v>2</v>
      </c>
      <c r="AA2" s="3" t="s">
        <v>11</v>
      </c>
      <c r="AB2" s="3">
        <v>2</v>
      </c>
      <c r="AC2" s="3" t="s">
        <v>12</v>
      </c>
      <c r="AD2" s="3">
        <v>2</v>
      </c>
      <c r="AE2" s="7" t="s">
        <v>13</v>
      </c>
    </row>
    <row r="3" spans="1:31" hidden="1" x14ac:dyDescent="0.2">
      <c r="A3" s="1" t="e">
        <f>'FORMATO TIPO INMUEBLES'!#REF!</f>
        <v>#REF!</v>
      </c>
      <c r="B3" s="11" t="e">
        <f>IF($A$3&gt;=0.01,"(","")&amp;IF($Y$19&gt;=1,VLOOKUP($Y$19,$Z$1:$AA$100,2),"")&amp;IF(AND($Y$19=1,$Y$19&gt;0)," MILLON","")&amp;IF($Y$19&gt;1, " MILLONES","")&amp;IF(AND($Y$20&gt;=2,$Y$21&gt;=0),VLOOKUP($Y$20,$AB$1:$AC$9,2),"")&amp;IF(AND($Y$20=1,$Y$21&gt;0)," CIENTO","")&amp;IF(AND($Y$20=1,$Y$21=0)," CIEN ","")&amp;IF($Y$21&gt;=1,VLOOKUP($Y$21,$Z$1:$AA$100,2),"")&amp;IF(OR($Y$20&gt;=1,$Y$21&gt;=1)," MIL","")&amp;IF(AND($Y$22=1,$Y$23&gt;0)," CIENTO","")&amp;IF(AND($Y$22=1,$Y$23=0)," CIEN ","")&amp;IF(AND($Y$22&gt;=2,$Y$23&gt;=0),VLOOKUP($Y$22,$AB$1:$AC$9,2),"")&amp;IF($Y$23&gt;=1,VLOOKUP($Y$23,$Z$1:$AA$100,2),"")&amp;IF(AND($Y$19&gt;=1,$Y$20=0,$Y$21=0,$Y$22=0,$Y$23=0)," DE","")&amp;"  PESOS"&amp;IF($Y$24&gt;0,VLOOKUP($Y$24,$AD$1:$AE$101,2)," 00")&amp;"/100"&amp;"  M.N."&amp;")"</f>
        <v>#REF!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V3" s="12">
        <f>INT($A$1/1000000)</f>
        <v>0</v>
      </c>
      <c r="W3" s="13"/>
      <c r="X3" s="13"/>
      <c r="Y3" s="14">
        <f>INT($A$1/1000000)</f>
        <v>0</v>
      </c>
      <c r="Z3" s="3">
        <v>3</v>
      </c>
      <c r="AA3" s="3" t="s">
        <v>14</v>
      </c>
      <c r="AB3" s="3">
        <v>3</v>
      </c>
      <c r="AC3" s="3" t="s">
        <v>15</v>
      </c>
      <c r="AD3" s="3">
        <v>3</v>
      </c>
      <c r="AE3" s="7" t="s">
        <v>16</v>
      </c>
    </row>
    <row r="4" spans="1:31" hidden="1" x14ac:dyDescent="0.2">
      <c r="A4" s="15" t="s">
        <v>1</v>
      </c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V4" s="17">
        <f>INT($A$1/10000)</f>
        <v>0</v>
      </c>
      <c r="W4" s="18">
        <f>INT($A$1/100000)</f>
        <v>0</v>
      </c>
      <c r="X4" s="18">
        <f>INT($A$1/1000000)*10</f>
        <v>0</v>
      </c>
      <c r="Y4" s="19">
        <f>W4-X4</f>
        <v>0</v>
      </c>
      <c r="Z4" s="3">
        <v>4</v>
      </c>
      <c r="AA4" s="3" t="s">
        <v>17</v>
      </c>
      <c r="AB4" s="3">
        <v>4</v>
      </c>
      <c r="AC4" s="3" t="s">
        <v>18</v>
      </c>
      <c r="AD4" s="3">
        <v>4</v>
      </c>
      <c r="AE4" s="7" t="s">
        <v>19</v>
      </c>
    </row>
    <row r="5" spans="1:31" hidden="1" x14ac:dyDescent="0.2">
      <c r="A5" s="20">
        <v>4</v>
      </c>
      <c r="B5" s="21" t="str">
        <f>IF($A$5&gt;=0.01,"(","")&amp;IF($Y$35&gt;=1,VLOOKUP($Y$35,$Z$1:$AA$100,2),"")&amp;IF(AND($Y$35=1,$Y$35&gt;0)," MILLON","")&amp;IF($Y$35&gt;1, " MILLONES","")&amp;IF(AND($Y$36&gt;=2,$Y$37&gt;=0),VLOOKUP($Y$36,$AB$1:$AC$9,2),"")&amp;IF(AND($Y$36=1,$Y$37&gt;0)," CIENTO","")&amp;IF(AND($Y$36=1,$Y$37=0)," CIEN ","")&amp;IF($Y$37&gt;=1,VLOOKUP($Y$37,$Z$1:$AA$100,2),"")&amp;IF(OR($Y$36&gt;=1,$Y$37&gt;=1)," MIL","")&amp;IF(AND($Y$38=1,$Y$39&gt;0)," CIENTO","")&amp;IF(AND($Y$38=1,$Y$39=0)," CIEN ","")&amp;IF(AND($Y$38&gt;=2,$Y$39&gt;=0),VLOOKUP($Y$38,$AB$1:$AC$9,2),"")&amp;IF($Y$39&gt;=1,VLOOKUP($Y$39,$Z$1:$AA$100,2),"")&amp;IF(AND($Y$35&gt;=1,$Y$36=0,$Y$37=0,$Y$38=0,$Y$39=0)," DE","")&amp;" PESOS"&amp;IF($Y$40&gt;0,VLOOKUP($Y$40,$AD$1:$AE$101,2)," 00")&amp;"/100"&amp;"  M.N."&amp;")"</f>
        <v>( CUATRO PESOS 00/100  M.N.)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V5" s="17">
        <f>INT($A$1/1000)</f>
        <v>0</v>
      </c>
      <c r="W5" s="18">
        <f>INT($A$1/1000)</f>
        <v>0</v>
      </c>
      <c r="X5" s="18">
        <f>INT($A$1/100000)*100</f>
        <v>0</v>
      </c>
      <c r="Y5" s="19">
        <f>W5-X5</f>
        <v>0</v>
      </c>
      <c r="Z5" s="3">
        <v>5</v>
      </c>
      <c r="AA5" s="3" t="s">
        <v>20</v>
      </c>
      <c r="AB5" s="3">
        <v>5</v>
      </c>
      <c r="AC5" s="3" t="s">
        <v>21</v>
      </c>
      <c r="AD5" s="3">
        <v>5</v>
      </c>
      <c r="AE5" s="7" t="s">
        <v>22</v>
      </c>
    </row>
    <row r="6" spans="1:31" hidden="1" x14ac:dyDescent="0.2">
      <c r="A6" s="22">
        <v>5</v>
      </c>
      <c r="B6" s="23" t="str">
        <f>IF($A$6&gt;=0.01,"(","")&amp;IF($Y$43&gt;=1,VLOOKUP($Y$43,$Z$1:$AA$100,2),"")&amp;IF(AND($Y$43=1,$Y$43&gt;0)," MILLON","")&amp;IF($Y$43&gt;1, " MILLONES","")&amp;IF(AND($Y$44&gt;=2,$Y$45&gt;=0),VLOOKUP($Y$44,$AB$1:$AC$9,2),"")&amp;IF(AND($Y$44=1,$Y$45&gt;0)," CIENTO","")&amp;IF(AND($Y$44=1,$Y$45=0)," CIEN ","")&amp;IF($Y$45&gt;=1,VLOOKUP($Y$45,$Z$1:$AA$100,2),"")&amp;IF(OR($Y$44&gt;=1,$Y$45&gt;=1)," MIL","")&amp;IF(AND($Y$46=1,$Y$47&gt;0)," CIENTO","")&amp;IF(AND($Y$46=1,$Y$47=0)," CIEN ","")&amp;IF(AND($Y$46&gt;=2,$Y$47&gt;=0),VLOOKUP($Y$46,$AB$1:$AC$9,2),"")&amp;IF($Y$47&gt;=1,VLOOKUP($Y$47,$Z$1:$AA$100,2),"")&amp;IF(AND($Y$43&gt;=1,$Y$44=0,$Y$45=0,$Y$46=0,$Y$47=0)," DE","")&amp;" NUEVOS"&amp;" PESOS"&amp;IF($Y$48&gt;0,VLOOKUP($Y$48,$AD$1:$AE$101,2)," 00")&amp;"/100"&amp;"  M.N."&amp;")"</f>
        <v>( CINCO NUEVOS PESOS 00/100  M.N.)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V6" s="17">
        <f>INT($A$1/100)</f>
        <v>0</v>
      </c>
      <c r="W6" s="18">
        <f>INT($A$1/1000)*10</f>
        <v>0</v>
      </c>
      <c r="X6" s="18">
        <f>(INT($A$1/100))</f>
        <v>0</v>
      </c>
      <c r="Y6" s="24">
        <f>-W6+X6</f>
        <v>0</v>
      </c>
      <c r="Z6" s="3">
        <v>6</v>
      </c>
      <c r="AA6" s="3" t="s">
        <v>23</v>
      </c>
      <c r="AB6" s="3">
        <v>6</v>
      </c>
      <c r="AC6" s="3" t="s">
        <v>24</v>
      </c>
      <c r="AD6" s="3">
        <v>6</v>
      </c>
      <c r="AE6" s="7" t="s">
        <v>25</v>
      </c>
    </row>
    <row r="7" spans="1:31" hidden="1" x14ac:dyDescent="0.2">
      <c r="A7" s="25">
        <v>6</v>
      </c>
      <c r="B7" s="26" t="str">
        <f>IF($A$7&gt;=0.01,"(","")&amp;IF($Y$51&gt;=1,VLOOKUP($Y$51,$Z$1:$AA$100,2),"")&amp;IF(AND($Y$51=1,$Y$51&gt;0)," MILLON","")&amp;IF($Y$51&gt;1, " MILLONES","")&amp;IF(AND($Y$52&gt;=2,$Y$53&gt;=0),VLOOKUP($Y$52,$AB$1:$AC$9,2),"")&amp;IF(AND($Y$52=1,$Y$53&gt;0)," CIENTO","")&amp;IF(AND($Y$52=1,$Y$53=0)," CIEN ","")&amp;IF($Y$53&gt;=1,VLOOKUP($Y$53,$Z$1:$AA$100,2),"")&amp;IF(OR($Y$52&gt;=1,$Y$53&gt;=1)," MIL","")&amp;IF(AND($Y$54=1,$Y$55&gt;0)," CIENTO","")&amp;IF(AND($Y$54=1,$Y$55=0)," CIEN ","")&amp;IF(AND($Y$54&gt;=2,$Y$55&gt;=0),VLOOKUP($Y$54,$AB$1:$AC$9,2),"")&amp;IF($Y$55&gt;=1,VLOOKUP($Y$55,$Z$1:$AA$100,2),"")&amp;IF(AND($Y$51&gt;=1,$Y$52=0,$Y$53=0,$Y$54=0,$Y$55=0)," DE","")&amp;" NUEVOS"&amp;" PESOS"&amp;IF($Y$56&gt;0,VLOOKUP($Y$56,$AD$1:$AE$101,2)," 00")&amp;"/100"&amp;"  M.N."&amp;")"</f>
        <v>( SEIS NUEVOS PESOS 00/100  M.N.)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V7" s="17">
        <f>INT($A$1/10)</f>
        <v>0</v>
      </c>
      <c r="W7" s="18">
        <f>INT($A$1/1)</f>
        <v>0</v>
      </c>
      <c r="X7" s="18">
        <f>INT($A$1/100)*100</f>
        <v>0</v>
      </c>
      <c r="Y7" s="24">
        <f>-X7+W7</f>
        <v>0</v>
      </c>
      <c r="Z7" s="3">
        <v>7</v>
      </c>
      <c r="AA7" s="3" t="s">
        <v>26</v>
      </c>
      <c r="AB7" s="3">
        <v>7</v>
      </c>
      <c r="AC7" s="3" t="s">
        <v>27</v>
      </c>
      <c r="AD7" s="3">
        <v>7</v>
      </c>
      <c r="AE7" s="7" t="s">
        <v>28</v>
      </c>
    </row>
    <row r="8" spans="1:31" ht="13.5" hidden="1" thickBot="1" x14ac:dyDescent="0.25">
      <c r="A8" s="27">
        <v>7</v>
      </c>
      <c r="B8" s="28" t="str">
        <f>IF($A$1&gt;=0.01,"(","")&amp;IF($Y$59&gt;=1,VLOOKUP($Y$59,$Z$1:$AA$100,2),"")&amp;IF(AND($Y$59=1,$Y$59&gt;0)," MILLON","")&amp;IF($Y$59&gt;1, " MILLONES","")&amp;IF(AND($Y$60&gt;=2,$Y$61&gt;=0),VLOOKUP($Y$60,$AB$1:$AC$9,2),"")&amp;IF(AND($Y$60=1,$Y$61&gt;0)," CIENTO","")&amp;IF(AND($Y$60=1,$Y$61=0)," CIEN ","")&amp;IF($Y$61&gt;=1,VLOOKUP($Y$61,$Z$1:$AA$100,2),"")&amp;IF(OR($Y$60&gt;=1,$Y$61&gt;=1)," MIL","")&amp;IF(AND($Y$62=1,$Y$63&gt;0)," CIENTO","")&amp;IF(AND($Y$62=1,$Y$63=0)," CIEN ","")&amp;IF(AND($Y$62&gt;=2,$Y$63&gt;=0),VLOOKUP($Y$62,$AB$1:$AC$9,2),"")&amp;IF($Y$63&gt;=1,VLOOKUP($Y$63,$Z$1:$AA$100,2),"")&amp;IF(AND($Y$59&gt;=1,$Y$60=0,$Y$61=0,$Y$62=0,$Y$63=0)," DE","")&amp;" NUEVOS"&amp;" PESOS"&amp;IF($Y$64&gt;0,VLOOKUP($Y$64,$AD$1:$AE$101,2)," 00")&amp;"/100"&amp;"  M.N."&amp;")"</f>
        <v xml:space="preserve"> SIETE NUEVOS PESOS 00/100  M.N.)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V8" s="29">
        <f>INT($A$1/1)*100</f>
        <v>0</v>
      </c>
      <c r="W8" s="30">
        <f>INT($A$1/0.01)</f>
        <v>0</v>
      </c>
      <c r="X8" s="31"/>
      <c r="Y8" s="32">
        <f>W8-V8</f>
        <v>0</v>
      </c>
      <c r="Z8" s="3">
        <v>8</v>
      </c>
      <c r="AA8" s="3" t="s">
        <v>29</v>
      </c>
      <c r="AB8" s="3">
        <v>8</v>
      </c>
      <c r="AC8" s="3" t="s">
        <v>30</v>
      </c>
      <c r="AD8" s="3">
        <v>8</v>
      </c>
      <c r="AE8" s="7" t="s">
        <v>31</v>
      </c>
    </row>
    <row r="9" spans="1:31" hidden="1" x14ac:dyDescent="0.2">
      <c r="A9" s="33">
        <v>8</v>
      </c>
      <c r="B9" s="34" t="str">
        <f>IF($A$9&gt;=0.01,"(","")&amp;IF($Y$67&gt;=1,VLOOKUP($Y$67,$Z$1:$AA$100,2),"")&amp;IF(AND($Y$67=1,$Y$67&gt;0)," MILLON","")&amp;IF($Y$67&gt;1, " MILLONES","")&amp;IF(AND($Y$68&gt;=2,$Y$69&gt;=0),VLOOKUP($Y$68,$AB$1:$AC$9,2),"")&amp;IF(AND($Y$68=1,$Y$69&gt;0)," CIENTO","")&amp;IF(AND($Y$68=1,$Y$68=0)," CIEN ","")&amp;IF($Y$69&gt;=1,VLOOKUP($Y$69,$Z$1:$AA$100,2),"")&amp;IF(OR($Y$68&gt;=1,$Y$69&gt;=1)," MIL","")&amp;IF(AND($Y$70=1,$Y$71&gt;0)," CIENTO","")&amp;IF(AND($Y$70=1,$Y$71=0)," CIEN ","")&amp;IF(AND($Y$70&gt;=2,$Y$71&gt;=0),VLOOKUP($Y$70,$AB$1:$AC$9,2),"")&amp;IF($Y$71&gt;=1,VLOOKUP($Y$71,$Z$1:$AA$100,2),"")&amp;IF(AND($Y$67&gt;=1,$Y$68=0,$Y$69=0,$Y$70=0,$Y$71=0)," DE","")&amp;" NUEVOS"&amp;" PESOS"&amp;IF($Y$72&gt;0,VLOOKUP($Y$72,$AD$1:$AE$101,2)," 00")&amp;"/100"&amp;"  M.N."&amp;")"</f>
        <v>( OCHO NUEVOS PESOS 00/100  M.N.)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V9" s="4" t="e">
        <f>A2</f>
        <v>#REF!</v>
      </c>
      <c r="Y9" s="6">
        <v>2</v>
      </c>
      <c r="Z9" s="3">
        <v>9</v>
      </c>
      <c r="AA9" s="3" t="s">
        <v>32</v>
      </c>
      <c r="AB9" s="3">
        <v>9</v>
      </c>
      <c r="AC9" s="3" t="s">
        <v>33</v>
      </c>
      <c r="AD9" s="3">
        <v>9</v>
      </c>
      <c r="AE9" s="7" t="s">
        <v>34</v>
      </c>
    </row>
    <row r="10" spans="1:31" ht="13.5" hidden="1" thickBot="1" x14ac:dyDescent="0.25">
      <c r="A10" s="35">
        <v>9</v>
      </c>
      <c r="B10" s="36" t="str">
        <f>IF($A$10&gt;=0.01,"(","")&amp;IF($Y$75&gt;=1,VLOOKUP($Y$75,$Z$1:$AA$100,2),"")&amp;IF(AND($Y$75=1,$Y$75&gt;0)," MILLON","")&amp;IF($Y$75&gt;1, " MILLONES","")&amp;IF(AND($Y$76&gt;=2,$Y$5&gt;=0),VLOOKUP($Y$76,$AB$1:$AC$9,2),"")&amp;IF(AND($Y$76=1,$Y$77&gt;0)," CIENTO","")&amp;IF(AND($Y$76=1,$Y$77=0)," CIEN ","")&amp;IF($Y$77&gt;=1,VLOOKUP($Y$77,$Z$1:$AA$100,2),"")&amp;IF(OR($Y$76&gt;=1,$Y$77&gt;=1)," MIL","")&amp;IF(AND($Y$78=1,$Y$79&gt;0)," CIENTO","")&amp;IF(AND($Y$78=1,$Y$79=0)," CIEN ","")&amp;IF(AND($Y$78&gt;=2,$Y$79&gt;=0),VLOOKUP($Y$78,$AB$1:$AC$9,2),"")&amp;IF($Y$79&gt;=1,VLOOKUP($Y$79,$Z$1:$AA$100,2),"")&amp;IF(AND($Y$75&gt;=1,$Y$76=0,$Y$77=0,$Y$78=0,$Y$79=0)," DE","")&amp;" NUEVOS"&amp;" PESOS"&amp;IF($Y$80&gt;0,VLOOKUP($Y$80,$AD$1:$AE$101,2)," 00")&amp;"/100"&amp;"  M.N."&amp;")"</f>
        <v>( NUEVE NUEVOS PESOS 00/100  M.N.)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V10" s="10" t="e">
        <f>B2</f>
        <v>#REF!</v>
      </c>
      <c r="Y10" s="3"/>
      <c r="Z10" s="3">
        <v>10</v>
      </c>
      <c r="AA10" s="3" t="s">
        <v>35</v>
      </c>
      <c r="AD10" s="3">
        <v>10</v>
      </c>
      <c r="AE10" s="7" t="s">
        <v>36</v>
      </c>
    </row>
    <row r="11" spans="1:31" hidden="1" x14ac:dyDescent="0.2">
      <c r="V11" s="12" t="e">
        <f>INT($A$2/1000000)</f>
        <v>#REF!</v>
      </c>
      <c r="W11" s="13"/>
      <c r="X11" s="13"/>
      <c r="Y11" s="37" t="e">
        <f>INT($A$2/1000000)</f>
        <v>#REF!</v>
      </c>
      <c r="Z11" s="3">
        <v>11</v>
      </c>
      <c r="AA11" s="3" t="s">
        <v>37</v>
      </c>
      <c r="AD11" s="3">
        <v>11</v>
      </c>
      <c r="AE11" s="7" t="s">
        <v>38</v>
      </c>
    </row>
    <row r="12" spans="1:31" hidden="1" x14ac:dyDescent="0.2">
      <c r="V12" s="17" t="e">
        <f>INT($A$2/10000)</f>
        <v>#REF!</v>
      </c>
      <c r="W12" s="18" t="e">
        <f>INT($A$2/100000)</f>
        <v>#REF!</v>
      </c>
      <c r="X12" s="18" t="e">
        <f>INT($A$2/1000000)*10</f>
        <v>#REF!</v>
      </c>
      <c r="Y12" s="19" t="e">
        <f>W12-X12</f>
        <v>#REF!</v>
      </c>
      <c r="Z12" s="3">
        <v>12</v>
      </c>
      <c r="AA12" s="3" t="s">
        <v>39</v>
      </c>
      <c r="AD12" s="3">
        <v>12</v>
      </c>
      <c r="AE12" s="7" t="s">
        <v>40</v>
      </c>
    </row>
    <row r="13" spans="1:31" hidden="1" x14ac:dyDescent="0.2">
      <c r="V13" s="17" t="e">
        <f>INT($A$2/1000)</f>
        <v>#REF!</v>
      </c>
      <c r="W13" s="18" t="e">
        <f>INT($A$2/1000)</f>
        <v>#REF!</v>
      </c>
      <c r="X13" s="18" t="e">
        <f>INT($A$2/100000)*100</f>
        <v>#REF!</v>
      </c>
      <c r="Y13" s="19" t="e">
        <f>W13-X13</f>
        <v>#REF!</v>
      </c>
      <c r="Z13" s="3">
        <v>13</v>
      </c>
      <c r="AA13" s="3" t="s">
        <v>41</v>
      </c>
      <c r="AE13" s="7"/>
    </row>
    <row r="14" spans="1:31" hidden="1" x14ac:dyDescent="0.2">
      <c r="V14" s="17" t="e">
        <f>INT($A$2/100)</f>
        <v>#REF!</v>
      </c>
      <c r="W14" s="18" t="e">
        <f>INT($A$2/1000)*10</f>
        <v>#REF!</v>
      </c>
      <c r="X14" s="18" t="e">
        <f>(INT($A$2/100))</f>
        <v>#REF!</v>
      </c>
      <c r="Y14" s="24" t="e">
        <f>-W14+X14</f>
        <v>#REF!</v>
      </c>
      <c r="Z14" s="3">
        <v>14</v>
      </c>
      <c r="AA14" s="3" t="s">
        <v>42</v>
      </c>
      <c r="AD14" s="3">
        <v>13</v>
      </c>
      <c r="AE14" s="7" t="s">
        <v>43</v>
      </c>
    </row>
    <row r="15" spans="1:31" hidden="1" x14ac:dyDescent="0.2">
      <c r="V15" s="17" t="e">
        <f>INT($A$2/10)</f>
        <v>#REF!</v>
      </c>
      <c r="W15" s="18" t="e">
        <f>INT($A$2/1)</f>
        <v>#REF!</v>
      </c>
      <c r="X15" s="18" t="e">
        <f>INT($A$2/100)*100</f>
        <v>#REF!</v>
      </c>
      <c r="Y15" s="24" t="e">
        <f>-X15+W15</f>
        <v>#REF!</v>
      </c>
      <c r="Z15" s="3">
        <v>15</v>
      </c>
      <c r="AA15" s="3" t="s">
        <v>44</v>
      </c>
      <c r="AD15" s="3">
        <v>14</v>
      </c>
      <c r="AE15" s="7" t="s">
        <v>45</v>
      </c>
    </row>
    <row r="16" spans="1:31" ht="13.5" hidden="1" thickBot="1" x14ac:dyDescent="0.25">
      <c r="V16" s="29" t="e">
        <f>INT($A$2/1)*100</f>
        <v>#REF!</v>
      </c>
      <c r="W16" s="30" t="e">
        <f>INT($A$2/0.01)</f>
        <v>#REF!</v>
      </c>
      <c r="X16" s="31"/>
      <c r="Y16" s="32" t="e">
        <f>W16-V16</f>
        <v>#REF!</v>
      </c>
      <c r="Z16" s="3">
        <v>16</v>
      </c>
      <c r="AA16" s="3" t="s">
        <v>46</v>
      </c>
      <c r="AD16" s="3">
        <v>15</v>
      </c>
      <c r="AE16" s="7" t="s">
        <v>47</v>
      </c>
    </row>
    <row r="17" spans="22:31" hidden="1" x14ac:dyDescent="0.2">
      <c r="V17" s="4" t="e">
        <f>A3</f>
        <v>#REF!</v>
      </c>
      <c r="Y17" s="6">
        <v>3</v>
      </c>
      <c r="Z17" s="3">
        <v>17</v>
      </c>
      <c r="AA17" s="3" t="s">
        <v>48</v>
      </c>
      <c r="AD17" s="3">
        <v>16</v>
      </c>
      <c r="AE17" s="7" t="s">
        <v>49</v>
      </c>
    </row>
    <row r="18" spans="22:31" ht="13.5" hidden="1" thickBot="1" x14ac:dyDescent="0.25">
      <c r="V18" s="10" t="e">
        <f>B3</f>
        <v>#REF!</v>
      </c>
      <c r="Y18" s="3"/>
      <c r="Z18" s="3">
        <v>18</v>
      </c>
      <c r="AA18" s="3" t="s">
        <v>50</v>
      </c>
      <c r="AD18" s="3">
        <v>17</v>
      </c>
      <c r="AE18" s="7" t="s">
        <v>51</v>
      </c>
    </row>
    <row r="19" spans="22:31" hidden="1" x14ac:dyDescent="0.2">
      <c r="V19" s="12" t="e">
        <f>INT($A$3/1000000)</f>
        <v>#REF!</v>
      </c>
      <c r="W19" s="13"/>
      <c r="X19" s="13"/>
      <c r="Y19" s="37" t="e">
        <f>INT($A$3/1000000)</f>
        <v>#REF!</v>
      </c>
      <c r="Z19" s="3">
        <v>19</v>
      </c>
      <c r="AA19" s="3" t="s">
        <v>52</v>
      </c>
      <c r="AD19" s="3">
        <v>18</v>
      </c>
      <c r="AE19" s="7" t="s">
        <v>53</v>
      </c>
    </row>
    <row r="20" spans="22:31" hidden="1" x14ac:dyDescent="0.2">
      <c r="V20" s="17" t="e">
        <f>INT($A$3/10000)</f>
        <v>#REF!</v>
      </c>
      <c r="W20" s="18" t="e">
        <f>INT($A$3/100000)</f>
        <v>#REF!</v>
      </c>
      <c r="X20" s="18" t="e">
        <f>INT($A$3/1000000)*10</f>
        <v>#REF!</v>
      </c>
      <c r="Y20" s="19" t="e">
        <f>W20-X20</f>
        <v>#REF!</v>
      </c>
      <c r="Z20" s="3">
        <v>20</v>
      </c>
      <c r="AA20" s="3" t="s">
        <v>54</v>
      </c>
      <c r="AD20" s="3">
        <v>19</v>
      </c>
      <c r="AE20" s="7" t="s">
        <v>55</v>
      </c>
    </row>
    <row r="21" spans="22:31" hidden="1" x14ac:dyDescent="0.2">
      <c r="V21" s="17" t="e">
        <f>INT($A$3/1000)</f>
        <v>#REF!</v>
      </c>
      <c r="W21" s="18" t="e">
        <f>INT($A$3/1000)</f>
        <v>#REF!</v>
      </c>
      <c r="X21" s="18" t="e">
        <f>INT($A$3/100000)*100</f>
        <v>#REF!</v>
      </c>
      <c r="Y21" s="19" t="e">
        <f>W21-X21</f>
        <v>#REF!</v>
      </c>
      <c r="Z21" s="3">
        <v>21</v>
      </c>
      <c r="AA21" s="3" t="s">
        <v>56</v>
      </c>
      <c r="AD21" s="3">
        <v>20</v>
      </c>
      <c r="AE21" s="7" t="s">
        <v>57</v>
      </c>
    </row>
    <row r="22" spans="22:31" hidden="1" x14ac:dyDescent="0.2">
      <c r="V22" s="17" t="e">
        <f>INT($A$3/100)</f>
        <v>#REF!</v>
      </c>
      <c r="W22" s="18" t="e">
        <f>INT($A$3/1000)*10</f>
        <v>#REF!</v>
      </c>
      <c r="X22" s="18" t="e">
        <f>(INT($A$3/100))</f>
        <v>#REF!</v>
      </c>
      <c r="Y22" s="24" t="e">
        <f>-W22+X22</f>
        <v>#REF!</v>
      </c>
      <c r="Z22" s="3">
        <v>22</v>
      </c>
      <c r="AA22" s="3" t="s">
        <v>58</v>
      </c>
      <c r="AD22" s="3">
        <v>21</v>
      </c>
      <c r="AE22" s="7" t="s">
        <v>59</v>
      </c>
    </row>
    <row r="23" spans="22:31" hidden="1" x14ac:dyDescent="0.2">
      <c r="V23" s="17" t="e">
        <f>INT($A$3/10)</f>
        <v>#REF!</v>
      </c>
      <c r="W23" s="18" t="e">
        <f>INT($A$3/1)</f>
        <v>#REF!</v>
      </c>
      <c r="X23" s="18" t="e">
        <f>INT($A$3/100)*100</f>
        <v>#REF!</v>
      </c>
      <c r="Y23" s="24" t="e">
        <f>-X23+W23</f>
        <v>#REF!</v>
      </c>
      <c r="Z23" s="3">
        <v>23</v>
      </c>
      <c r="AA23" s="3" t="s">
        <v>60</v>
      </c>
      <c r="AD23" s="3">
        <v>22</v>
      </c>
      <c r="AE23" s="7" t="s">
        <v>61</v>
      </c>
    </row>
    <row r="24" spans="22:31" ht="13.5" hidden="1" thickBot="1" x14ac:dyDescent="0.25">
      <c r="V24" s="29" t="e">
        <f>INT($A$3/1)*100</f>
        <v>#REF!</v>
      </c>
      <c r="W24" s="30" t="e">
        <f>INT($A$3/0.01)</f>
        <v>#REF!</v>
      </c>
      <c r="X24" s="31"/>
      <c r="Y24" s="32" t="e">
        <f>W24-V24</f>
        <v>#REF!</v>
      </c>
      <c r="Z24" s="3">
        <v>24</v>
      </c>
      <c r="AA24" s="3" t="s">
        <v>62</v>
      </c>
      <c r="AD24" s="3">
        <v>23</v>
      </c>
      <c r="AE24" s="7" t="s">
        <v>63</v>
      </c>
    </row>
    <row r="25" spans="22:31" ht="15" hidden="1" x14ac:dyDescent="0.2">
      <c r="V25" s="4" t="str">
        <f>A4</f>
        <v xml:space="preserve"> </v>
      </c>
      <c r="W25" s="38"/>
      <c r="X25" s="38"/>
      <c r="Y25" s="6">
        <v>4</v>
      </c>
      <c r="Z25" s="3">
        <v>25</v>
      </c>
      <c r="AA25" s="3" t="s">
        <v>64</v>
      </c>
      <c r="AD25" s="3">
        <v>24</v>
      </c>
      <c r="AE25" s="7" t="s">
        <v>65</v>
      </c>
    </row>
    <row r="26" spans="22:31" ht="15.75" hidden="1" thickBot="1" x14ac:dyDescent="0.25">
      <c r="V26" s="10" t="str">
        <f>B4</f>
        <v xml:space="preserve"> </v>
      </c>
      <c r="W26" s="38"/>
      <c r="X26" s="38"/>
      <c r="Y26" s="3"/>
      <c r="Z26" s="3">
        <v>26</v>
      </c>
      <c r="AA26" s="3" t="s">
        <v>66</v>
      </c>
      <c r="AD26" s="3">
        <v>25</v>
      </c>
      <c r="AE26" s="7" t="s">
        <v>67</v>
      </c>
    </row>
    <row r="27" spans="22:31" hidden="1" x14ac:dyDescent="0.2">
      <c r="V27" s="12" t="e">
        <f>INT($A$4/1000000)</f>
        <v>#VALUE!</v>
      </c>
      <c r="W27" s="13"/>
      <c r="X27" s="13"/>
      <c r="Y27" s="37" t="e">
        <f>INT($A$4/1000000)</f>
        <v>#VALUE!</v>
      </c>
      <c r="Z27" s="3">
        <v>27</v>
      </c>
      <c r="AA27" s="3" t="s">
        <v>68</v>
      </c>
      <c r="AD27" s="3">
        <v>26</v>
      </c>
      <c r="AE27" s="7" t="s">
        <v>69</v>
      </c>
    </row>
    <row r="28" spans="22:31" hidden="1" x14ac:dyDescent="0.2">
      <c r="V28" s="17" t="e">
        <f>INT($A$4/10000)</f>
        <v>#VALUE!</v>
      </c>
      <c r="W28" s="18" t="e">
        <f>INT($A$4/100000)</f>
        <v>#VALUE!</v>
      </c>
      <c r="X28" s="18" t="e">
        <f>INT($A$4/1000000)*10</f>
        <v>#VALUE!</v>
      </c>
      <c r="Y28" s="19" t="e">
        <f>W28-X28</f>
        <v>#VALUE!</v>
      </c>
      <c r="Z28" s="3">
        <v>28</v>
      </c>
      <c r="AA28" s="3" t="s">
        <v>70</v>
      </c>
      <c r="AD28" s="3">
        <v>27</v>
      </c>
      <c r="AE28" s="7" t="s">
        <v>71</v>
      </c>
    </row>
    <row r="29" spans="22:31" hidden="1" x14ac:dyDescent="0.2">
      <c r="V29" s="17" t="e">
        <f>INT($A$4/1000)</f>
        <v>#VALUE!</v>
      </c>
      <c r="W29" s="18" t="e">
        <f>INT($A$4/1000)</f>
        <v>#VALUE!</v>
      </c>
      <c r="X29" s="18" t="e">
        <f>INT($A$4/100000)*100</f>
        <v>#VALUE!</v>
      </c>
      <c r="Y29" s="19" t="e">
        <f>W29-X29</f>
        <v>#VALUE!</v>
      </c>
      <c r="Z29" s="3">
        <v>29</v>
      </c>
      <c r="AA29" s="3" t="s">
        <v>72</v>
      </c>
      <c r="AD29" s="3">
        <v>28</v>
      </c>
      <c r="AE29" s="7" t="s">
        <v>73</v>
      </c>
    </row>
    <row r="30" spans="22:31" hidden="1" x14ac:dyDescent="0.2">
      <c r="V30" s="17" t="e">
        <f>INT($A$4/100)</f>
        <v>#VALUE!</v>
      </c>
      <c r="W30" s="18" t="e">
        <f>INT($A$4/1000)*10</f>
        <v>#VALUE!</v>
      </c>
      <c r="X30" s="18" t="e">
        <f>(INT($A$4/100))</f>
        <v>#VALUE!</v>
      </c>
      <c r="Y30" s="24" t="e">
        <f>-W30+X30</f>
        <v>#VALUE!</v>
      </c>
      <c r="Z30" s="3">
        <v>30</v>
      </c>
      <c r="AA30" s="3" t="s">
        <v>74</v>
      </c>
      <c r="AD30" s="3">
        <v>29</v>
      </c>
      <c r="AE30" s="7" t="s">
        <v>75</v>
      </c>
    </row>
    <row r="31" spans="22:31" hidden="1" x14ac:dyDescent="0.2">
      <c r="V31" s="17" t="e">
        <f>INT($A$4/10)</f>
        <v>#VALUE!</v>
      </c>
      <c r="W31" s="18" t="e">
        <f>INT($A$4/1)</f>
        <v>#VALUE!</v>
      </c>
      <c r="X31" s="18" t="e">
        <f>INT($A$4/100)*100</f>
        <v>#VALUE!</v>
      </c>
      <c r="Y31" s="24" t="e">
        <f>-X31+W31</f>
        <v>#VALUE!</v>
      </c>
      <c r="Z31" s="3">
        <v>31</v>
      </c>
      <c r="AA31" s="3" t="s">
        <v>76</v>
      </c>
      <c r="AD31" s="3">
        <v>30</v>
      </c>
      <c r="AE31" s="7" t="s">
        <v>77</v>
      </c>
    </row>
    <row r="32" spans="22:31" ht="13.5" hidden="1" thickBot="1" x14ac:dyDescent="0.25">
      <c r="V32" s="29" t="e">
        <f>INT($A$4/1)*100</f>
        <v>#VALUE!</v>
      </c>
      <c r="W32" s="30" t="e">
        <f>INT($A$4/0.01)</f>
        <v>#VALUE!</v>
      </c>
      <c r="X32" s="31"/>
      <c r="Y32" s="32" t="e">
        <f>W32-V32</f>
        <v>#VALUE!</v>
      </c>
      <c r="Z32" s="3">
        <v>32</v>
      </c>
      <c r="AA32" s="3" t="s">
        <v>78</v>
      </c>
      <c r="AD32" s="3">
        <v>31</v>
      </c>
      <c r="AE32" s="7" t="s">
        <v>79</v>
      </c>
    </row>
    <row r="33" spans="22:31" hidden="1" x14ac:dyDescent="0.2">
      <c r="V33" s="4">
        <f>A5</f>
        <v>4</v>
      </c>
      <c r="Y33" s="6">
        <v>5</v>
      </c>
      <c r="Z33" s="3">
        <v>33</v>
      </c>
      <c r="AA33" s="3" t="s">
        <v>80</v>
      </c>
      <c r="AD33" s="3">
        <v>32</v>
      </c>
      <c r="AE33" s="7" t="s">
        <v>81</v>
      </c>
    </row>
    <row r="34" spans="22:31" ht="13.5" hidden="1" thickBot="1" x14ac:dyDescent="0.25">
      <c r="V34" s="10" t="str">
        <f>B5</f>
        <v>( CUATRO PESOS 00/100  M.N.)</v>
      </c>
      <c r="Y34" s="6"/>
      <c r="Z34" s="3">
        <v>34</v>
      </c>
      <c r="AA34" s="3" t="s">
        <v>82</v>
      </c>
      <c r="AD34" s="3">
        <v>33</v>
      </c>
      <c r="AE34" s="7" t="s">
        <v>83</v>
      </c>
    </row>
    <row r="35" spans="22:31" hidden="1" x14ac:dyDescent="0.2">
      <c r="V35" s="12">
        <f>INT($A$5/1000000)</f>
        <v>0</v>
      </c>
      <c r="W35" s="13"/>
      <c r="X35" s="13"/>
      <c r="Y35" s="37">
        <f>INT($A$5/1000000)</f>
        <v>0</v>
      </c>
      <c r="Z35" s="3">
        <v>35</v>
      </c>
      <c r="AA35" s="3" t="s">
        <v>84</v>
      </c>
      <c r="AD35" s="3">
        <v>34</v>
      </c>
      <c r="AE35" s="7" t="s">
        <v>85</v>
      </c>
    </row>
    <row r="36" spans="22:31" hidden="1" x14ac:dyDescent="0.2">
      <c r="V36" s="17">
        <f>INT($A$5/10000)</f>
        <v>0</v>
      </c>
      <c r="W36" s="18">
        <f>INT($A$5/100000)</f>
        <v>0</v>
      </c>
      <c r="X36" s="18">
        <f>INT($A$5/1000000)*10</f>
        <v>0</v>
      </c>
      <c r="Y36" s="19">
        <f>W36-X36</f>
        <v>0</v>
      </c>
      <c r="Z36" s="3">
        <v>36</v>
      </c>
      <c r="AA36" s="3" t="s">
        <v>86</v>
      </c>
      <c r="AD36" s="3">
        <v>35</v>
      </c>
      <c r="AE36" s="7" t="s">
        <v>87</v>
      </c>
    </row>
    <row r="37" spans="22:31" hidden="1" x14ac:dyDescent="0.2">
      <c r="V37" s="17">
        <f>INT($A$5/1000)</f>
        <v>0</v>
      </c>
      <c r="W37" s="18">
        <f>INT($A$5/1000)</f>
        <v>0</v>
      </c>
      <c r="X37" s="18">
        <f>INT($A$5/100000)*100</f>
        <v>0</v>
      </c>
      <c r="Y37" s="19">
        <f>W37-X37</f>
        <v>0</v>
      </c>
      <c r="Z37" s="3">
        <v>37</v>
      </c>
      <c r="AA37" s="3" t="s">
        <v>88</v>
      </c>
      <c r="AD37" s="3">
        <v>36</v>
      </c>
      <c r="AE37" s="7" t="s">
        <v>89</v>
      </c>
    </row>
    <row r="38" spans="22:31" hidden="1" x14ac:dyDescent="0.2">
      <c r="V38" s="17">
        <f>INT($A$5/100)</f>
        <v>0</v>
      </c>
      <c r="W38" s="18">
        <f>INT($A$5/1000)*10</f>
        <v>0</v>
      </c>
      <c r="X38" s="18">
        <f>(INT($A$5/100))</f>
        <v>0</v>
      </c>
      <c r="Y38" s="24">
        <f>-W38+X38</f>
        <v>0</v>
      </c>
      <c r="Z38" s="3">
        <v>38</v>
      </c>
      <c r="AA38" s="3" t="s">
        <v>90</v>
      </c>
      <c r="AD38" s="3">
        <v>37</v>
      </c>
      <c r="AE38" s="7" t="s">
        <v>91</v>
      </c>
    </row>
    <row r="39" spans="22:31" hidden="1" x14ac:dyDescent="0.2">
      <c r="V39" s="17">
        <f>INT($A$5/10)</f>
        <v>0</v>
      </c>
      <c r="W39" s="18">
        <f>INT($A$5/1)</f>
        <v>4</v>
      </c>
      <c r="X39" s="18">
        <f>INT($A$5/100)*100</f>
        <v>0</v>
      </c>
      <c r="Y39" s="24">
        <f>-X39+W39</f>
        <v>4</v>
      </c>
      <c r="Z39" s="3">
        <v>39</v>
      </c>
      <c r="AA39" s="3" t="s">
        <v>92</v>
      </c>
      <c r="AD39" s="3">
        <v>38</v>
      </c>
      <c r="AE39" s="7" t="s">
        <v>93</v>
      </c>
    </row>
    <row r="40" spans="22:31" ht="13.5" hidden="1" thickBot="1" x14ac:dyDescent="0.25">
      <c r="V40" s="29">
        <f>INT($A$5/1)*100</f>
        <v>400</v>
      </c>
      <c r="W40" s="30">
        <f>INT($A$5/0.01)</f>
        <v>400</v>
      </c>
      <c r="X40" s="31"/>
      <c r="Y40" s="32">
        <f>W40-V40</f>
        <v>0</v>
      </c>
      <c r="Z40" s="3">
        <v>40</v>
      </c>
      <c r="AA40" s="3" t="s">
        <v>94</v>
      </c>
      <c r="AD40" s="3">
        <v>39</v>
      </c>
      <c r="AE40" s="7" t="s">
        <v>95</v>
      </c>
    </row>
    <row r="41" spans="22:31" hidden="1" x14ac:dyDescent="0.2">
      <c r="V41" s="4">
        <f>A6</f>
        <v>5</v>
      </c>
      <c r="Y41" s="6">
        <v>6</v>
      </c>
      <c r="Z41" s="3">
        <v>41</v>
      </c>
      <c r="AA41" s="3" t="s">
        <v>96</v>
      </c>
      <c r="AD41" s="3">
        <v>40</v>
      </c>
      <c r="AE41" s="7" t="s">
        <v>97</v>
      </c>
    </row>
    <row r="42" spans="22:31" ht="13.5" hidden="1" thickBot="1" x14ac:dyDescent="0.25">
      <c r="V42" s="10" t="str">
        <f>B6</f>
        <v>( CINCO NUEVOS PESOS 00/100  M.N.)</v>
      </c>
      <c r="Y42" s="3"/>
      <c r="Z42" s="3">
        <v>42</v>
      </c>
      <c r="AA42" s="3" t="s">
        <v>98</v>
      </c>
      <c r="AD42" s="3">
        <v>41</v>
      </c>
      <c r="AE42" s="7" t="s">
        <v>99</v>
      </c>
    </row>
    <row r="43" spans="22:31" hidden="1" x14ac:dyDescent="0.2">
      <c r="V43" s="12">
        <f>INT($A$6/1000000)</f>
        <v>0</v>
      </c>
      <c r="W43" s="13"/>
      <c r="X43" s="13"/>
      <c r="Y43" s="37">
        <f>INT($A$6/1000000)</f>
        <v>0</v>
      </c>
      <c r="Z43" s="3">
        <v>43</v>
      </c>
      <c r="AA43" s="3" t="s">
        <v>100</v>
      </c>
      <c r="AD43" s="3">
        <v>42</v>
      </c>
      <c r="AE43" s="7" t="s">
        <v>101</v>
      </c>
    </row>
    <row r="44" spans="22:31" hidden="1" x14ac:dyDescent="0.2">
      <c r="V44" s="17">
        <f>INT($A$6/100000)</f>
        <v>0</v>
      </c>
      <c r="W44" s="18">
        <f>INT($A$6/100000)</f>
        <v>0</v>
      </c>
      <c r="X44" s="18">
        <f>INT($A$6/1000000)*10</f>
        <v>0</v>
      </c>
      <c r="Y44" s="19">
        <f>W44-X44</f>
        <v>0</v>
      </c>
      <c r="Z44" s="3">
        <v>44</v>
      </c>
      <c r="AA44" s="3" t="s">
        <v>102</v>
      </c>
      <c r="AD44" s="3">
        <v>43</v>
      </c>
      <c r="AE44" s="7" t="s">
        <v>103</v>
      </c>
    </row>
    <row r="45" spans="22:31" hidden="1" x14ac:dyDescent="0.2">
      <c r="V45" s="17">
        <f>INT($A$6/1000)</f>
        <v>0</v>
      </c>
      <c r="W45" s="18">
        <f>INT($A$6/1000)</f>
        <v>0</v>
      </c>
      <c r="X45" s="18">
        <f>INT($A$6/100000)*100</f>
        <v>0</v>
      </c>
      <c r="Y45" s="19">
        <f>W45-X45</f>
        <v>0</v>
      </c>
      <c r="Z45" s="3">
        <v>45</v>
      </c>
      <c r="AA45" s="3" t="s">
        <v>104</v>
      </c>
      <c r="AD45" s="3">
        <v>44</v>
      </c>
      <c r="AE45" s="7" t="s">
        <v>105</v>
      </c>
    </row>
    <row r="46" spans="22:31" hidden="1" x14ac:dyDescent="0.2">
      <c r="V46" s="17">
        <f>INT($A$6/100)</f>
        <v>0</v>
      </c>
      <c r="W46" s="18">
        <f>INT($A$6/1000)*10</f>
        <v>0</v>
      </c>
      <c r="X46" s="18">
        <f>(INT($A$6/100))</f>
        <v>0</v>
      </c>
      <c r="Y46" s="24">
        <f>-W46+X46</f>
        <v>0</v>
      </c>
      <c r="Z46" s="3">
        <v>46</v>
      </c>
      <c r="AA46" s="3" t="s">
        <v>106</v>
      </c>
      <c r="AD46" s="3">
        <v>45</v>
      </c>
      <c r="AE46" s="7" t="s">
        <v>107</v>
      </c>
    </row>
    <row r="47" spans="22:31" hidden="1" x14ac:dyDescent="0.2">
      <c r="V47" s="17">
        <f>INT($A$6/10)</f>
        <v>0</v>
      </c>
      <c r="W47" s="18">
        <f>INT($A$6/1)</f>
        <v>5</v>
      </c>
      <c r="X47" s="18">
        <f>INT($A$6/100)*100</f>
        <v>0</v>
      </c>
      <c r="Y47" s="24">
        <f>-X47+W47</f>
        <v>5</v>
      </c>
      <c r="Z47" s="3">
        <v>47</v>
      </c>
      <c r="AA47" s="3" t="s">
        <v>108</v>
      </c>
      <c r="AD47" s="3">
        <v>46</v>
      </c>
      <c r="AE47" s="7" t="s">
        <v>109</v>
      </c>
    </row>
    <row r="48" spans="22:31" ht="13.5" hidden="1" thickBot="1" x14ac:dyDescent="0.25">
      <c r="V48" s="29">
        <f>INT($A$6/1)*100</f>
        <v>500</v>
      </c>
      <c r="W48" s="30">
        <f>INT($A$6/0.01)</f>
        <v>500</v>
      </c>
      <c r="X48" s="31"/>
      <c r="Y48" s="32">
        <f>W48-V48</f>
        <v>0</v>
      </c>
      <c r="Z48" s="3">
        <v>48</v>
      </c>
      <c r="AA48" s="3" t="s">
        <v>110</v>
      </c>
      <c r="AD48" s="3">
        <v>47</v>
      </c>
      <c r="AE48" s="7" t="s">
        <v>111</v>
      </c>
    </row>
    <row r="49" spans="22:31" hidden="1" x14ac:dyDescent="0.2">
      <c r="V49" s="4">
        <f>A7</f>
        <v>6</v>
      </c>
      <c r="Y49" s="6">
        <v>7</v>
      </c>
      <c r="Z49" s="3">
        <v>49</v>
      </c>
      <c r="AA49" s="3" t="s">
        <v>112</v>
      </c>
      <c r="AD49" s="3">
        <v>48</v>
      </c>
      <c r="AE49" s="7" t="s">
        <v>113</v>
      </c>
    </row>
    <row r="50" spans="22:31" ht="13.5" hidden="1" thickBot="1" x14ac:dyDescent="0.25">
      <c r="V50" s="10" t="str">
        <f>B7</f>
        <v>( SEIS NUEVOS PESOS 00/100  M.N.)</v>
      </c>
      <c r="Y50" s="3"/>
      <c r="Z50" s="3">
        <v>50</v>
      </c>
      <c r="AA50" s="3" t="s">
        <v>114</v>
      </c>
      <c r="AD50" s="3">
        <v>49</v>
      </c>
      <c r="AE50" s="7" t="s">
        <v>115</v>
      </c>
    </row>
    <row r="51" spans="22:31" hidden="1" x14ac:dyDescent="0.2">
      <c r="V51" s="12">
        <f>INT($A$7/1000000)</f>
        <v>0</v>
      </c>
      <c r="W51" s="13"/>
      <c r="X51" s="13"/>
      <c r="Y51" s="37">
        <f>INT($A$7/1000000)</f>
        <v>0</v>
      </c>
      <c r="Z51" s="3">
        <v>51</v>
      </c>
      <c r="AA51" s="3" t="s">
        <v>116</v>
      </c>
      <c r="AD51" s="3">
        <v>50</v>
      </c>
      <c r="AE51" s="7" t="s">
        <v>117</v>
      </c>
    </row>
    <row r="52" spans="22:31" hidden="1" x14ac:dyDescent="0.2">
      <c r="V52" s="17">
        <f>INT($A$7/10000)</f>
        <v>0</v>
      </c>
      <c r="W52" s="18">
        <f>INT($A$7/100000)</f>
        <v>0</v>
      </c>
      <c r="X52" s="18">
        <f>INT($A$7/1000000)*10</f>
        <v>0</v>
      </c>
      <c r="Y52" s="19">
        <f>W52-X52</f>
        <v>0</v>
      </c>
      <c r="Z52" s="3">
        <v>52</v>
      </c>
      <c r="AA52" s="3" t="s">
        <v>118</v>
      </c>
      <c r="AD52" s="3">
        <v>51</v>
      </c>
      <c r="AE52" s="7" t="s">
        <v>119</v>
      </c>
    </row>
    <row r="53" spans="22:31" hidden="1" x14ac:dyDescent="0.2">
      <c r="V53" s="17">
        <f>INT($A$7/1000)</f>
        <v>0</v>
      </c>
      <c r="W53" s="18">
        <f>INT($A$7/1000)</f>
        <v>0</v>
      </c>
      <c r="X53" s="18">
        <f>INT($A$7/100000)*100</f>
        <v>0</v>
      </c>
      <c r="Y53" s="19">
        <f>W53-X53</f>
        <v>0</v>
      </c>
      <c r="Z53" s="3">
        <v>53</v>
      </c>
      <c r="AA53" s="3" t="s">
        <v>120</v>
      </c>
      <c r="AD53" s="3">
        <v>52</v>
      </c>
      <c r="AE53" s="7" t="s">
        <v>121</v>
      </c>
    </row>
    <row r="54" spans="22:31" hidden="1" x14ac:dyDescent="0.2">
      <c r="V54" s="17">
        <f>INT($A$7/100)</f>
        <v>0</v>
      </c>
      <c r="W54" s="18">
        <f>INT($A$7/1000)*10</f>
        <v>0</v>
      </c>
      <c r="X54" s="18">
        <f>(INT($A$7/100))</f>
        <v>0</v>
      </c>
      <c r="Y54" s="24">
        <f>-W54+X54</f>
        <v>0</v>
      </c>
      <c r="Z54" s="3">
        <v>54</v>
      </c>
      <c r="AA54" s="3" t="s">
        <v>122</v>
      </c>
      <c r="AD54" s="3">
        <v>53</v>
      </c>
      <c r="AE54" s="7" t="s">
        <v>63</v>
      </c>
    </row>
    <row r="55" spans="22:31" hidden="1" x14ac:dyDescent="0.2">
      <c r="V55" s="17">
        <f>INT($A$7/10)</f>
        <v>0</v>
      </c>
      <c r="W55" s="18">
        <f>INT($A$7/1)</f>
        <v>6</v>
      </c>
      <c r="X55" s="18">
        <f>INT($A$7/100)*100</f>
        <v>0</v>
      </c>
      <c r="Y55" s="24">
        <f>-X55+W55</f>
        <v>6</v>
      </c>
      <c r="Z55" s="3">
        <v>55</v>
      </c>
      <c r="AA55" s="3" t="s">
        <v>123</v>
      </c>
      <c r="AD55" s="3">
        <v>54</v>
      </c>
      <c r="AE55" s="7" t="s">
        <v>124</v>
      </c>
    </row>
    <row r="56" spans="22:31" ht="13.5" hidden="1" thickBot="1" x14ac:dyDescent="0.25">
      <c r="V56" s="29">
        <f>INT($A$7/1)*100</f>
        <v>600</v>
      </c>
      <c r="W56" s="30">
        <f>INT($A$7/0.01)</f>
        <v>600</v>
      </c>
      <c r="X56" s="31"/>
      <c r="Y56" s="32">
        <f>W56-V56</f>
        <v>0</v>
      </c>
      <c r="Z56" s="3">
        <v>56</v>
      </c>
      <c r="AA56" s="3" t="s">
        <v>125</v>
      </c>
      <c r="AD56" s="3">
        <v>55</v>
      </c>
      <c r="AE56" s="7" t="s">
        <v>126</v>
      </c>
    </row>
    <row r="57" spans="22:31" hidden="1" x14ac:dyDescent="0.2">
      <c r="V57" s="39">
        <f>A8</f>
        <v>7</v>
      </c>
      <c r="Y57" s="6">
        <v>8</v>
      </c>
      <c r="Z57" s="3">
        <v>57</v>
      </c>
      <c r="AA57" s="3" t="s">
        <v>127</v>
      </c>
      <c r="AD57" s="3">
        <v>56</v>
      </c>
      <c r="AE57" s="7" t="s">
        <v>128</v>
      </c>
    </row>
    <row r="58" spans="22:31" ht="13.5" hidden="1" thickBot="1" x14ac:dyDescent="0.25">
      <c r="V58" s="10" t="str">
        <f>B8</f>
        <v xml:space="preserve"> SIETE NUEVOS PESOS 00/100  M.N.)</v>
      </c>
      <c r="Y58" s="3"/>
      <c r="Z58" s="3">
        <v>58</v>
      </c>
      <c r="AA58" s="3" t="s">
        <v>129</v>
      </c>
      <c r="AD58" s="3">
        <v>57</v>
      </c>
      <c r="AE58" s="7" t="s">
        <v>130</v>
      </c>
    </row>
    <row r="59" spans="22:31" hidden="1" x14ac:dyDescent="0.2">
      <c r="V59" s="12">
        <f>INT($A$8/1000000)</f>
        <v>0</v>
      </c>
      <c r="W59" s="13"/>
      <c r="X59" s="13"/>
      <c r="Y59" s="37">
        <f>INT($A$8/1000000)</f>
        <v>0</v>
      </c>
      <c r="Z59" s="3">
        <v>59</v>
      </c>
      <c r="AA59" s="3" t="s">
        <v>131</v>
      </c>
      <c r="AD59" s="3">
        <v>58</v>
      </c>
      <c r="AE59" s="7" t="s">
        <v>132</v>
      </c>
    </row>
    <row r="60" spans="22:31" hidden="1" x14ac:dyDescent="0.2">
      <c r="V60" s="17">
        <f>INT($A$8/10000)</f>
        <v>0</v>
      </c>
      <c r="W60" s="18">
        <f>INT($A$8/100000)</f>
        <v>0</v>
      </c>
      <c r="X60" s="18">
        <f>INT($A$8/1000000)*10</f>
        <v>0</v>
      </c>
      <c r="Y60" s="19">
        <f>W60-X60</f>
        <v>0</v>
      </c>
      <c r="Z60" s="3">
        <v>60</v>
      </c>
      <c r="AA60" s="3" t="s">
        <v>133</v>
      </c>
      <c r="AD60" s="3">
        <v>59</v>
      </c>
      <c r="AE60" s="7" t="s">
        <v>134</v>
      </c>
    </row>
    <row r="61" spans="22:31" hidden="1" x14ac:dyDescent="0.2">
      <c r="V61" s="17">
        <f>INT($A$8/1000)</f>
        <v>0</v>
      </c>
      <c r="W61" s="18">
        <f>INT($A$8/1000)</f>
        <v>0</v>
      </c>
      <c r="X61" s="18">
        <f>INT($A$8/100000)*100</f>
        <v>0</v>
      </c>
      <c r="Y61" s="19">
        <f>W61-X61</f>
        <v>0</v>
      </c>
      <c r="Z61" s="3">
        <v>61</v>
      </c>
      <c r="AA61" s="3" t="s">
        <v>135</v>
      </c>
      <c r="AD61" s="3">
        <v>60</v>
      </c>
      <c r="AE61" s="7" t="s">
        <v>136</v>
      </c>
    </row>
    <row r="62" spans="22:31" hidden="1" x14ac:dyDescent="0.2">
      <c r="V62" s="17">
        <f>INT($A$8/100)</f>
        <v>0</v>
      </c>
      <c r="W62" s="18">
        <f>INT($A$8/1000)*10</f>
        <v>0</v>
      </c>
      <c r="X62" s="18">
        <f>(INT($A$8/100))</f>
        <v>0</v>
      </c>
      <c r="Y62" s="24">
        <f>-W62+X62</f>
        <v>0</v>
      </c>
      <c r="Z62" s="3">
        <v>62</v>
      </c>
      <c r="AA62" s="3" t="s">
        <v>137</v>
      </c>
      <c r="AD62" s="3">
        <v>61</v>
      </c>
      <c r="AE62" s="7" t="s">
        <v>138</v>
      </c>
    </row>
    <row r="63" spans="22:31" hidden="1" x14ac:dyDescent="0.2">
      <c r="V63" s="17">
        <f>INT($A$8/10)</f>
        <v>0</v>
      </c>
      <c r="W63" s="18">
        <f>INT($A$8/1)</f>
        <v>7</v>
      </c>
      <c r="X63" s="18">
        <f>INT($A$8/100)*100</f>
        <v>0</v>
      </c>
      <c r="Y63" s="24">
        <f>-X63+W63</f>
        <v>7</v>
      </c>
      <c r="Z63" s="3">
        <v>63</v>
      </c>
      <c r="AA63" s="3" t="s">
        <v>139</v>
      </c>
      <c r="AD63" s="3">
        <v>62</v>
      </c>
      <c r="AE63" s="7" t="s">
        <v>140</v>
      </c>
    </row>
    <row r="64" spans="22:31" ht="13.5" hidden="1" thickBot="1" x14ac:dyDescent="0.25">
      <c r="V64" s="29">
        <f>INT($A$8/1)*100</f>
        <v>700</v>
      </c>
      <c r="W64" s="30">
        <f>INT($A$8/0.01)</f>
        <v>700</v>
      </c>
      <c r="X64" s="31"/>
      <c r="Y64" s="32">
        <f>W64-V64</f>
        <v>0</v>
      </c>
      <c r="Z64" s="3">
        <v>64</v>
      </c>
      <c r="AA64" s="3" t="s">
        <v>141</v>
      </c>
      <c r="AD64" s="3">
        <v>63</v>
      </c>
      <c r="AE64" s="7" t="s">
        <v>142</v>
      </c>
    </row>
    <row r="65" spans="22:31" hidden="1" x14ac:dyDescent="0.2">
      <c r="V65" s="4">
        <f>A9</f>
        <v>8</v>
      </c>
      <c r="Y65" s="6">
        <v>9</v>
      </c>
      <c r="Z65" s="3">
        <v>65</v>
      </c>
      <c r="AA65" s="3" t="s">
        <v>143</v>
      </c>
      <c r="AD65" s="3">
        <v>64</v>
      </c>
      <c r="AE65" s="7" t="s">
        <v>144</v>
      </c>
    </row>
    <row r="66" spans="22:31" ht="13.5" hidden="1" thickBot="1" x14ac:dyDescent="0.25">
      <c r="V66" s="10" t="str">
        <f>B9</f>
        <v>( OCHO NUEVOS PESOS 00/100  M.N.)</v>
      </c>
      <c r="Y66" s="3"/>
      <c r="Z66" s="3">
        <v>66</v>
      </c>
      <c r="AA66" s="3" t="s">
        <v>145</v>
      </c>
      <c r="AD66" s="3">
        <v>65</v>
      </c>
      <c r="AE66" s="7" t="s">
        <v>144</v>
      </c>
    </row>
    <row r="67" spans="22:31" hidden="1" x14ac:dyDescent="0.2">
      <c r="V67" s="12">
        <f>INT($A$9/1000000)</f>
        <v>0</v>
      </c>
      <c r="W67" s="13"/>
      <c r="X67" s="13"/>
      <c r="Y67" s="37">
        <f>INT($A$9/1000000)</f>
        <v>0</v>
      </c>
      <c r="Z67" s="3">
        <v>67</v>
      </c>
      <c r="AA67" s="3" t="s">
        <v>146</v>
      </c>
      <c r="AD67" s="3">
        <v>66</v>
      </c>
      <c r="AE67" s="7" t="s">
        <v>147</v>
      </c>
    </row>
    <row r="68" spans="22:31" hidden="1" x14ac:dyDescent="0.2">
      <c r="V68" s="17">
        <f>INT($A$9/10000)</f>
        <v>0</v>
      </c>
      <c r="W68" s="18">
        <f>INT($A$9/100000)</f>
        <v>0</v>
      </c>
      <c r="X68" s="18">
        <f>INT($A$9/1000000)*10</f>
        <v>0</v>
      </c>
      <c r="Y68" s="19">
        <f>W68-X68</f>
        <v>0</v>
      </c>
      <c r="Z68" s="3">
        <v>68</v>
      </c>
      <c r="AA68" s="3" t="s">
        <v>148</v>
      </c>
      <c r="AD68" s="3">
        <v>67</v>
      </c>
      <c r="AE68" s="7" t="s">
        <v>149</v>
      </c>
    </row>
    <row r="69" spans="22:31" hidden="1" x14ac:dyDescent="0.2">
      <c r="V69" s="17">
        <f>INT($A$9/1000)</f>
        <v>0</v>
      </c>
      <c r="W69" s="18">
        <f>INT($A$9/1000)</f>
        <v>0</v>
      </c>
      <c r="X69" s="18">
        <f>INT($A$9/100000)*100</f>
        <v>0</v>
      </c>
      <c r="Y69" s="19">
        <f>W69-X69</f>
        <v>0</v>
      </c>
      <c r="Z69" s="3">
        <v>69</v>
      </c>
      <c r="AA69" s="3" t="s">
        <v>150</v>
      </c>
      <c r="AD69" s="3">
        <v>68</v>
      </c>
      <c r="AE69" s="7" t="s">
        <v>151</v>
      </c>
    </row>
    <row r="70" spans="22:31" hidden="1" x14ac:dyDescent="0.2">
      <c r="V70" s="17">
        <f>INT($A$9/100)</f>
        <v>0</v>
      </c>
      <c r="W70" s="18">
        <f>INT($A$9/1000)*10</f>
        <v>0</v>
      </c>
      <c r="X70" s="18">
        <f>(INT($A$9/100))</f>
        <v>0</v>
      </c>
      <c r="Y70" s="24">
        <f>-W70+X70</f>
        <v>0</v>
      </c>
      <c r="Z70" s="3">
        <v>70</v>
      </c>
      <c r="AA70" s="3" t="s">
        <v>152</v>
      </c>
      <c r="AD70" s="3">
        <v>69</v>
      </c>
      <c r="AE70" s="7" t="s">
        <v>153</v>
      </c>
    </row>
    <row r="71" spans="22:31" hidden="1" x14ac:dyDescent="0.2">
      <c r="V71" s="17">
        <f>INT($A$9/10)</f>
        <v>0</v>
      </c>
      <c r="W71" s="18">
        <f>INT($A$9/1)</f>
        <v>8</v>
      </c>
      <c r="X71" s="18">
        <f>INT($A$9/100)*100</f>
        <v>0</v>
      </c>
      <c r="Y71" s="24">
        <f>-X71+W71</f>
        <v>8</v>
      </c>
      <c r="Z71" s="3">
        <v>71</v>
      </c>
      <c r="AA71" s="3" t="s">
        <v>154</v>
      </c>
      <c r="AD71" s="3">
        <v>70</v>
      </c>
      <c r="AE71" s="7" t="s">
        <v>155</v>
      </c>
    </row>
    <row r="72" spans="22:31" ht="13.5" hidden="1" thickBot="1" x14ac:dyDescent="0.25">
      <c r="V72" s="29">
        <f>INT($A$9/1)*100</f>
        <v>800</v>
      </c>
      <c r="W72" s="30">
        <f>INT($A$9/0.01)</f>
        <v>800</v>
      </c>
      <c r="X72" s="31"/>
      <c r="Y72" s="32">
        <f>W72-V72</f>
        <v>0</v>
      </c>
      <c r="Z72" s="3">
        <v>72</v>
      </c>
      <c r="AA72" s="3" t="s">
        <v>156</v>
      </c>
      <c r="AD72" s="3">
        <v>71</v>
      </c>
      <c r="AE72" s="7" t="s">
        <v>157</v>
      </c>
    </row>
    <row r="73" spans="22:31" hidden="1" x14ac:dyDescent="0.2">
      <c r="V73" s="4">
        <f>A10</f>
        <v>9</v>
      </c>
      <c r="Y73" s="6">
        <v>10</v>
      </c>
      <c r="Z73" s="3">
        <v>73</v>
      </c>
      <c r="AA73" s="3" t="s">
        <v>158</v>
      </c>
      <c r="AD73" s="3">
        <v>72</v>
      </c>
      <c r="AE73" s="7" t="s">
        <v>159</v>
      </c>
    </row>
    <row r="74" spans="22:31" ht="13.5" hidden="1" thickBot="1" x14ac:dyDescent="0.25">
      <c r="V74" s="10" t="str">
        <f>B10</f>
        <v>( NUEVE NUEVOS PESOS 00/100  M.N.)</v>
      </c>
      <c r="Y74" s="3"/>
      <c r="Z74" s="3">
        <v>74</v>
      </c>
      <c r="AA74" s="3" t="s">
        <v>160</v>
      </c>
      <c r="AD74" s="3">
        <v>73</v>
      </c>
      <c r="AE74" s="7" t="s">
        <v>161</v>
      </c>
    </row>
    <row r="75" spans="22:31" hidden="1" x14ac:dyDescent="0.2">
      <c r="V75" s="12">
        <f>INT($A$10/1000000)</f>
        <v>0</v>
      </c>
      <c r="W75" s="13"/>
      <c r="X75" s="13"/>
      <c r="Y75" s="37">
        <f>INT($A$10/1000000)</f>
        <v>0</v>
      </c>
      <c r="Z75" s="3">
        <v>75</v>
      </c>
      <c r="AA75" s="3" t="s">
        <v>162</v>
      </c>
      <c r="AD75" s="3">
        <v>74</v>
      </c>
      <c r="AE75" s="7" t="s">
        <v>163</v>
      </c>
    </row>
    <row r="76" spans="22:31" hidden="1" x14ac:dyDescent="0.2">
      <c r="V76" s="17">
        <f>INT($A$10/10000)</f>
        <v>0</v>
      </c>
      <c r="W76" s="18">
        <f>INT($A$10/100000)</f>
        <v>0</v>
      </c>
      <c r="X76" s="18">
        <f>INT($A$10/1000000)*10</f>
        <v>0</v>
      </c>
      <c r="Y76" s="19">
        <f>W76-X76</f>
        <v>0</v>
      </c>
      <c r="Z76" s="3">
        <v>76</v>
      </c>
      <c r="AA76" s="3" t="s">
        <v>164</v>
      </c>
      <c r="AD76" s="3">
        <v>75</v>
      </c>
      <c r="AE76" s="7" t="s">
        <v>165</v>
      </c>
    </row>
    <row r="77" spans="22:31" hidden="1" x14ac:dyDescent="0.2">
      <c r="V77" s="17">
        <f>INT($A$10/1000)</f>
        <v>0</v>
      </c>
      <c r="W77" s="18">
        <f>INT($A$10/1000)</f>
        <v>0</v>
      </c>
      <c r="X77" s="18">
        <f>INT($A$10/100000)*100</f>
        <v>0</v>
      </c>
      <c r="Y77" s="19">
        <f>W77-X77</f>
        <v>0</v>
      </c>
      <c r="Z77" s="3">
        <v>77</v>
      </c>
      <c r="AA77" s="3" t="s">
        <v>166</v>
      </c>
      <c r="AD77" s="3">
        <v>76</v>
      </c>
      <c r="AE77" s="7" t="s">
        <v>167</v>
      </c>
    </row>
    <row r="78" spans="22:31" hidden="1" x14ac:dyDescent="0.2">
      <c r="V78" s="17">
        <f>INT($A$10/100)</f>
        <v>0</v>
      </c>
      <c r="W78" s="18">
        <f>INT($A$10/1000)*10</f>
        <v>0</v>
      </c>
      <c r="X78" s="18">
        <f>(INT($A$10/100))</f>
        <v>0</v>
      </c>
      <c r="Y78" s="24">
        <f>-W78+X78</f>
        <v>0</v>
      </c>
      <c r="Z78" s="3">
        <v>78</v>
      </c>
      <c r="AA78" s="3" t="s">
        <v>168</v>
      </c>
      <c r="AD78" s="3">
        <v>77</v>
      </c>
      <c r="AE78" s="7" t="s">
        <v>169</v>
      </c>
    </row>
    <row r="79" spans="22:31" hidden="1" x14ac:dyDescent="0.2">
      <c r="V79" s="17">
        <f>INT($A$10/10)</f>
        <v>0</v>
      </c>
      <c r="W79" s="18">
        <f>INT($A$10/1)</f>
        <v>9</v>
      </c>
      <c r="X79" s="18">
        <f>INT($A$10/100)*100</f>
        <v>0</v>
      </c>
      <c r="Y79" s="24">
        <f>-X79+W79</f>
        <v>9</v>
      </c>
      <c r="Z79" s="3">
        <v>79</v>
      </c>
      <c r="AA79" s="3" t="s">
        <v>170</v>
      </c>
      <c r="AD79" s="3">
        <v>78</v>
      </c>
      <c r="AE79" s="7" t="s">
        <v>171</v>
      </c>
    </row>
    <row r="80" spans="22:31" ht="13.5" hidden="1" thickBot="1" x14ac:dyDescent="0.25">
      <c r="V80" s="29">
        <f>INT($A$10/1)*100</f>
        <v>900</v>
      </c>
      <c r="W80" s="30">
        <f>INT($A$10/0.01)</f>
        <v>900</v>
      </c>
      <c r="X80" s="31"/>
      <c r="Y80" s="32">
        <f>W80-V80</f>
        <v>0</v>
      </c>
      <c r="Z80" s="3">
        <v>80</v>
      </c>
      <c r="AA80" s="3" t="s">
        <v>172</v>
      </c>
      <c r="AD80" s="3">
        <v>79</v>
      </c>
      <c r="AE80" s="7" t="s">
        <v>173</v>
      </c>
    </row>
    <row r="81" spans="26:31" hidden="1" x14ac:dyDescent="0.2">
      <c r="Z81" s="3">
        <v>81</v>
      </c>
      <c r="AA81" s="3" t="s">
        <v>174</v>
      </c>
      <c r="AD81" s="3">
        <v>80</v>
      </c>
      <c r="AE81" s="7" t="s">
        <v>175</v>
      </c>
    </row>
    <row r="82" spans="26:31" hidden="1" x14ac:dyDescent="0.2">
      <c r="Z82" s="3">
        <v>82</v>
      </c>
      <c r="AA82" s="3" t="s">
        <v>176</v>
      </c>
      <c r="AD82" s="3">
        <v>81</v>
      </c>
      <c r="AE82" s="7" t="s">
        <v>177</v>
      </c>
    </row>
    <row r="83" spans="26:31" hidden="1" x14ac:dyDescent="0.2">
      <c r="Z83" s="3">
        <v>83</v>
      </c>
      <c r="AA83" s="3" t="s">
        <v>178</v>
      </c>
      <c r="AD83" s="3">
        <v>82</v>
      </c>
      <c r="AE83" s="7" t="s">
        <v>179</v>
      </c>
    </row>
    <row r="84" spans="26:31" hidden="1" x14ac:dyDescent="0.2">
      <c r="Z84" s="3">
        <v>84</v>
      </c>
      <c r="AA84" s="3" t="s">
        <v>180</v>
      </c>
      <c r="AD84" s="3">
        <v>83</v>
      </c>
      <c r="AE84" s="7" t="s">
        <v>181</v>
      </c>
    </row>
    <row r="85" spans="26:31" hidden="1" x14ac:dyDescent="0.2">
      <c r="Z85" s="3">
        <v>85</v>
      </c>
      <c r="AA85" s="3" t="s">
        <v>182</v>
      </c>
      <c r="AD85" s="3">
        <v>84</v>
      </c>
      <c r="AE85" s="7" t="s">
        <v>183</v>
      </c>
    </row>
    <row r="86" spans="26:31" hidden="1" x14ac:dyDescent="0.2">
      <c r="Z86" s="3">
        <v>86</v>
      </c>
      <c r="AA86" s="3" t="s">
        <v>184</v>
      </c>
      <c r="AD86" s="3">
        <v>85</v>
      </c>
      <c r="AE86" s="7" t="s">
        <v>185</v>
      </c>
    </row>
    <row r="87" spans="26:31" hidden="1" x14ac:dyDescent="0.2">
      <c r="Z87" s="3">
        <v>87</v>
      </c>
      <c r="AA87" s="3" t="s">
        <v>186</v>
      </c>
      <c r="AD87" s="3">
        <v>86</v>
      </c>
      <c r="AE87" s="7" t="s">
        <v>187</v>
      </c>
    </row>
    <row r="88" spans="26:31" hidden="1" x14ac:dyDescent="0.2">
      <c r="Z88" s="3">
        <v>88</v>
      </c>
      <c r="AA88" s="3" t="s">
        <v>188</v>
      </c>
      <c r="AD88" s="3">
        <v>87</v>
      </c>
      <c r="AE88" s="7" t="s">
        <v>189</v>
      </c>
    </row>
    <row r="89" spans="26:31" hidden="1" x14ac:dyDescent="0.2">
      <c r="Z89" s="3">
        <v>89</v>
      </c>
      <c r="AA89" s="3" t="s">
        <v>190</v>
      </c>
      <c r="AD89" s="3">
        <v>88</v>
      </c>
      <c r="AE89" s="7" t="s">
        <v>191</v>
      </c>
    </row>
    <row r="90" spans="26:31" hidden="1" x14ac:dyDescent="0.2">
      <c r="Z90" s="3">
        <v>90</v>
      </c>
      <c r="AA90" s="3" t="s">
        <v>192</v>
      </c>
      <c r="AD90" s="3">
        <v>89</v>
      </c>
      <c r="AE90" s="7" t="s">
        <v>193</v>
      </c>
    </row>
    <row r="91" spans="26:31" hidden="1" x14ac:dyDescent="0.2">
      <c r="Z91" s="3">
        <v>91</v>
      </c>
      <c r="AA91" s="3" t="s">
        <v>194</v>
      </c>
      <c r="AD91" s="3">
        <v>90</v>
      </c>
      <c r="AE91" s="7" t="s">
        <v>195</v>
      </c>
    </row>
    <row r="92" spans="26:31" hidden="1" x14ac:dyDescent="0.2">
      <c r="Z92" s="3">
        <v>92</v>
      </c>
      <c r="AA92" s="3" t="s">
        <v>196</v>
      </c>
      <c r="AD92" s="3">
        <v>91</v>
      </c>
      <c r="AE92" s="7" t="s">
        <v>197</v>
      </c>
    </row>
    <row r="93" spans="26:31" hidden="1" x14ac:dyDescent="0.2">
      <c r="Z93" s="3">
        <v>93</v>
      </c>
      <c r="AA93" s="3" t="s">
        <v>198</v>
      </c>
      <c r="AD93" s="3">
        <v>92</v>
      </c>
      <c r="AE93" s="7" t="s">
        <v>199</v>
      </c>
    </row>
    <row r="94" spans="26:31" hidden="1" x14ac:dyDescent="0.2">
      <c r="Z94" s="3">
        <v>94</v>
      </c>
      <c r="AA94" s="3" t="s">
        <v>200</v>
      </c>
      <c r="AD94" s="3">
        <v>93</v>
      </c>
      <c r="AE94" s="7" t="s">
        <v>201</v>
      </c>
    </row>
    <row r="95" spans="26:31" hidden="1" x14ac:dyDescent="0.2">
      <c r="Z95" s="3">
        <v>95</v>
      </c>
      <c r="AA95" s="3" t="s">
        <v>202</v>
      </c>
      <c r="AD95" s="3">
        <v>94</v>
      </c>
      <c r="AE95" s="7" t="s">
        <v>203</v>
      </c>
    </row>
    <row r="96" spans="26:31" hidden="1" x14ac:dyDescent="0.2">
      <c r="Z96" s="3">
        <v>96</v>
      </c>
      <c r="AA96" s="3" t="s">
        <v>204</v>
      </c>
      <c r="AD96" s="3">
        <v>95</v>
      </c>
      <c r="AE96" s="7" t="s">
        <v>205</v>
      </c>
    </row>
    <row r="97" spans="26:31" hidden="1" x14ac:dyDescent="0.2">
      <c r="Z97" s="3">
        <v>97</v>
      </c>
      <c r="AA97" s="3" t="s">
        <v>206</v>
      </c>
      <c r="AD97" s="3">
        <v>96</v>
      </c>
      <c r="AE97" s="7" t="s">
        <v>207</v>
      </c>
    </row>
    <row r="98" spans="26:31" hidden="1" x14ac:dyDescent="0.2">
      <c r="Z98" s="3">
        <v>98</v>
      </c>
      <c r="AA98" s="3" t="s">
        <v>208</v>
      </c>
      <c r="AD98" s="3">
        <v>97</v>
      </c>
      <c r="AE98" s="7" t="s">
        <v>209</v>
      </c>
    </row>
    <row r="99" spans="26:31" hidden="1" x14ac:dyDescent="0.2">
      <c r="Z99" s="3">
        <v>99</v>
      </c>
      <c r="AA99" s="3" t="s">
        <v>210</v>
      </c>
      <c r="AD99" s="3">
        <v>98</v>
      </c>
      <c r="AE99" s="7" t="s">
        <v>211</v>
      </c>
    </row>
    <row r="100" spans="26:31" hidden="1" x14ac:dyDescent="0.2">
      <c r="Z100" s="3">
        <v>100</v>
      </c>
      <c r="AA100" s="3" t="s">
        <v>212</v>
      </c>
      <c r="AD100" s="3">
        <v>99</v>
      </c>
      <c r="AE100" s="7" t="s">
        <v>213</v>
      </c>
    </row>
    <row r="101" spans="26:31" hidden="1" x14ac:dyDescent="0.2">
      <c r="AD101" s="3">
        <v>0</v>
      </c>
      <c r="AE101" s="7" t="s">
        <v>214</v>
      </c>
    </row>
  </sheetData>
  <sheetProtection password="F9BE" sheet="1" objects="1" scenarios="1"/>
  <phoneticPr fontId="0" type="noConversion"/>
  <printOptions gridLines="1" gridLinesSet="0"/>
  <pageMargins left="0.75" right="0.75" top="1" bottom="1" header="0.511811024" footer="0.511811024"/>
  <pageSetup orientation="portrait" horizontalDpi="300" verticalDpi="300" r:id="rId1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TIPO INMUEBLES</vt:lpstr>
      <vt:lpstr>Hoja1</vt:lpstr>
      <vt:lpstr>TEXTOS</vt:lpstr>
      <vt:lpstr>'FORMATO TIPO INMUEBLES'!Área_de_impresión</vt:lpstr>
      <vt:lpstr>'FORMATO TIPO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2000</dc:title>
  <dc:subject>ELABORACION DE FORMATO ACTUALIZADO.</dc:subject>
  <dc:creator>BANCO BAJIO</dc:creator>
  <cp:keywords>BAJISAI00</cp:keywords>
  <dc:description>EDICION ESPECIAL DE FORMATO PARA CONSTRUCCION</dc:description>
  <cp:lastModifiedBy>ADMIN</cp:lastModifiedBy>
  <cp:lastPrinted>2024-10-18T21:35:42Z</cp:lastPrinted>
  <dcterms:created xsi:type="dcterms:W3CDTF">1998-05-03T17:20:22Z</dcterms:created>
  <dcterms:modified xsi:type="dcterms:W3CDTF">2024-10-19T00:25:01Z</dcterms:modified>
</cp:coreProperties>
</file>