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MAESTRÍA\INGENIERÍA DE COSTOS\Sábado 5\"/>
    </mc:Choice>
  </mc:AlternateContent>
  <bookViews>
    <workbookView xWindow="0" yWindow="0" windowWidth="23040" windowHeight="9384" firstSheet="3" activeTab="6"/>
  </bookViews>
  <sheets>
    <sheet name="R-PRE" sheetId="10" state="hidden" r:id="rId1"/>
    <sheet name="PRE" sheetId="9" state="hidden" r:id="rId2"/>
    <sheet name="PU" sheetId="1" state="hidden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52511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7" i="7" l="1"/>
  <c r="G56" i="7"/>
  <c r="D57" i="7" a="1"/>
  <c r="F57" i="7" s="1"/>
  <c r="H57" i="7" s="1"/>
  <c r="G51" i="7"/>
  <c r="D54" i="7" a="1"/>
  <c r="F54" i="7" s="1"/>
  <c r="H54" i="7" s="1"/>
  <c r="D17" i="2"/>
  <c r="D52" i="7" a="1"/>
  <c r="E52" i="7" s="1"/>
  <c r="D53" i="7" a="1"/>
  <c r="D53" i="7" s="1"/>
  <c r="D47" i="7" a="1"/>
  <c r="D47" i="7" s="1"/>
  <c r="G45" i="7"/>
  <c r="D45" i="7"/>
  <c r="C45" i="7"/>
  <c r="G44" i="7"/>
  <c r="D44" i="7"/>
  <c r="C44" i="7"/>
  <c r="G43" i="7"/>
  <c r="D43" i="7"/>
  <c r="C43" i="7"/>
  <c r="D41" i="7" a="1"/>
  <c r="E41" i="7" s="1"/>
  <c r="D39" i="7" a="1"/>
  <c r="F39" i="7" s="1"/>
  <c r="H39" i="7" s="1"/>
  <c r="D38" i="7" a="1"/>
  <c r="E38" i="7" s="1"/>
  <c r="D37" i="7" a="1"/>
  <c r="D37" i="7" s="1"/>
  <c r="D36" i="7" a="1"/>
  <c r="E36" i="7" s="1"/>
  <c r="G17" i="7"/>
  <c r="G11" i="7"/>
  <c r="D57" i="7" l="1"/>
  <c r="E57" i="7"/>
  <c r="E54" i="7"/>
  <c r="D54" i="7"/>
  <c r="D52" i="7"/>
  <c r="F52" i="7"/>
  <c r="H52" i="7" s="1"/>
  <c r="E53" i="7"/>
  <c r="F53" i="7"/>
  <c r="H53" i="7" s="1"/>
  <c r="E37" i="7"/>
  <c r="F41" i="7"/>
  <c r="H41" i="7" s="1"/>
  <c r="F43" i="7" s="1"/>
  <c r="F37" i="7"/>
  <c r="H37" i="7" s="1"/>
  <c r="F38" i="7"/>
  <c r="H38" i="7" s="1"/>
  <c r="D39" i="7"/>
  <c r="D41" i="7"/>
  <c r="E39" i="7"/>
  <c r="D36" i="7"/>
  <c r="F36" i="7"/>
  <c r="H36" i="7" s="1"/>
  <c r="E47" i="7"/>
  <c r="D38" i="7"/>
  <c r="F47" i="7"/>
  <c r="H47" i="7" s="1"/>
  <c r="B6" i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62" i="7"/>
  <c r="C62" i="7"/>
  <c r="D61" i="7"/>
  <c r="C61" i="7"/>
  <c r="D60" i="7"/>
  <c r="C60" i="7"/>
  <c r="D31" i="7"/>
  <c r="C31" i="7"/>
  <c r="D30" i="7"/>
  <c r="C30" i="7"/>
  <c r="D29" i="7"/>
  <c r="C29" i="7"/>
  <c r="D15" i="7"/>
  <c r="D14" i="7"/>
  <c r="D13" i="7"/>
  <c r="C15" i="7"/>
  <c r="C14" i="7"/>
  <c r="C13" i="7"/>
  <c r="D12" i="1" a="1"/>
  <c r="D12" i="1" s="1"/>
  <c r="D8" i="1" a="1"/>
  <c r="D8" i="1" s="1"/>
  <c r="D9" i="1" a="1"/>
  <c r="D9" i="1" s="1"/>
  <c r="G62" i="7"/>
  <c r="G61" i="7"/>
  <c r="G60" i="7"/>
  <c r="G31" i="7"/>
  <c r="G30" i="7"/>
  <c r="G29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56" i="7" a="1"/>
  <c r="D56" i="7" s="1"/>
  <c r="D51" i="7" a="1"/>
  <c r="D51" i="7" s="1"/>
  <c r="G101" i="1"/>
  <c r="G97" i="1"/>
  <c r="D27" i="1"/>
  <c r="C27" i="1"/>
  <c r="G26" i="1"/>
  <c r="G25" i="1"/>
  <c r="G24" i="1"/>
  <c r="G23" i="1"/>
  <c r="G22" i="1"/>
  <c r="F44" i="7" l="1"/>
  <c r="H43" i="7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F45" i="7" l="1"/>
  <c r="H45" i="7" s="1"/>
  <c r="H44" i="7"/>
  <c r="D25" i="10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H35" i="7" l="1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  <c r="F56" i="7"/>
  <c r="H56" i="7" s="1"/>
  <c r="F60" i="7" s="1"/>
  <c r="E56" i="7"/>
  <c r="F51" i="7"/>
  <c r="H51" i="7" s="1"/>
  <c r="E51" i="7"/>
  <c r="F33" i="7"/>
  <c r="H33" i="7" s="1"/>
  <c r="E33" i="7"/>
  <c r="F27" i="7"/>
  <c r="H27" i="7" s="1"/>
  <c r="F29" i="7" s="1"/>
  <c r="E27" i="7"/>
  <c r="F25" i="7"/>
  <c r="H25" i="7" s="1"/>
  <c r="E25" i="7"/>
  <c r="F24" i="7"/>
  <c r="H24" i="7" s="1"/>
  <c r="E24" i="7"/>
  <c r="F23" i="7"/>
  <c r="H23" i="7" s="1"/>
  <c r="E23" i="7"/>
  <c r="F22" i="7"/>
  <c r="H22" i="7" s="1"/>
  <c r="E22" i="7"/>
  <c r="F17" i="7"/>
  <c r="H17" i="7" s="1"/>
  <c r="E17" i="7"/>
  <c r="F11" i="7"/>
  <c r="H11" i="7" s="1"/>
  <c r="F13" i="7" s="1"/>
  <c r="E11" i="7"/>
  <c r="F9" i="7"/>
  <c r="H9" i="7" s="1"/>
  <c r="E9" i="7"/>
  <c r="F8" i="7"/>
  <c r="H8" i="7" s="1"/>
  <c r="E8" i="7"/>
  <c r="F7" i="7"/>
  <c r="H7" i="7" s="1"/>
  <c r="E7" i="7"/>
  <c r="F104" i="1"/>
  <c r="H104" i="1" s="1"/>
  <c r="E104" i="1"/>
  <c r="F103" i="1"/>
  <c r="H103" i="1" s="1"/>
  <c r="E103" i="1"/>
  <c r="F101" i="1"/>
  <c r="H101" i="1" s="1"/>
  <c r="E101" i="1"/>
  <c r="F100" i="1"/>
  <c r="H100" i="1" s="1"/>
  <c r="E100" i="1"/>
  <c r="F99" i="1"/>
  <c r="H99" i="1" s="1"/>
  <c r="E99" i="1"/>
  <c r="F78" i="1"/>
  <c r="H78" i="1" s="1"/>
  <c r="E78" i="1"/>
  <c r="F77" i="1"/>
  <c r="H77" i="1" s="1"/>
  <c r="E77" i="1"/>
  <c r="F74" i="1"/>
  <c r="H74" i="1" s="1"/>
  <c r="E74" i="1"/>
  <c r="F56" i="1"/>
  <c r="H56" i="1" s="1"/>
  <c r="E56" i="1"/>
  <c r="F37" i="1"/>
  <c r="H37" i="1" s="1"/>
  <c r="E37" i="1"/>
  <c r="F13" i="1"/>
  <c r="H13" i="1" s="1"/>
  <c r="E13" i="1"/>
  <c r="F12" i="1"/>
  <c r="H12" i="1" s="1"/>
  <c r="E12" i="1"/>
  <c r="F10" i="1"/>
  <c r="H10" i="1" s="1"/>
  <c r="E10" i="1"/>
  <c r="F9" i="1"/>
  <c r="H9" i="1" s="1"/>
  <c r="E9" i="1"/>
  <c r="F8" i="1"/>
  <c r="H8" i="1" s="1"/>
  <c r="E8" i="1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F106" i="1" l="1"/>
  <c r="H106" i="1" s="1"/>
  <c r="F80" i="1"/>
  <c r="H80" i="1" s="1"/>
  <c r="F15" i="1"/>
  <c r="H15" i="1" s="1"/>
  <c r="F61" i="7"/>
  <c r="H60" i="7"/>
  <c r="F58" i="1"/>
  <c r="F30" i="7"/>
  <c r="H29" i="7"/>
  <c r="F39" i="1"/>
  <c r="F14" i="7"/>
  <c r="H13" i="7"/>
  <c r="F107" i="1" l="1"/>
  <c r="H107" i="1" s="1"/>
  <c r="F81" i="1"/>
  <c r="F82" i="1" s="1"/>
  <c r="F16" i="1"/>
  <c r="F17" i="1" s="1"/>
  <c r="F31" i="7"/>
  <c r="H30" i="7"/>
  <c r="F59" i="1"/>
  <c r="H58" i="1"/>
  <c r="F15" i="7"/>
  <c r="H14" i="7"/>
  <c r="F40" i="1"/>
  <c r="H39" i="1"/>
  <c r="F62" i="7"/>
  <c r="H61" i="7"/>
  <c r="F108" i="1" l="1"/>
  <c r="F109" i="1" s="1"/>
  <c r="H81" i="1"/>
  <c r="H16" i="1"/>
  <c r="H17" i="1"/>
  <c r="F18" i="1"/>
  <c r="F60" i="1"/>
  <c r="H59" i="1"/>
  <c r="H31" i="7"/>
  <c r="H62" i="7"/>
  <c r="H15" i="7"/>
  <c r="F83" i="1"/>
  <c r="H82" i="1"/>
  <c r="F41" i="1"/>
  <c r="H40" i="1"/>
  <c r="H108" i="1" l="1"/>
  <c r="F110" i="1"/>
  <c r="H110" i="1" s="1"/>
  <c r="H109" i="1"/>
  <c r="H21" i="7"/>
  <c r="D97" i="1" s="1" a="1"/>
  <c r="F84" i="1"/>
  <c r="H84" i="1" s="1"/>
  <c r="H83" i="1"/>
  <c r="F42" i="1"/>
  <c r="H41" i="1"/>
  <c r="H60" i="1"/>
  <c r="F61" i="1"/>
  <c r="F19" i="1"/>
  <c r="H19" i="1" s="1"/>
  <c r="H18" i="1"/>
  <c r="H50" i="7" l="1"/>
  <c r="D98" i="1" s="1" a="1"/>
  <c r="D98" i="1" s="1"/>
  <c r="D97" i="1"/>
  <c r="E97" i="1"/>
  <c r="F97" i="1"/>
  <c r="H97" i="1" s="1"/>
  <c r="H6" i="7"/>
  <c r="D75" i="1" s="1" a="1"/>
  <c r="D75" i="1" s="1"/>
  <c r="F22" i="1"/>
  <c r="H61" i="1"/>
  <c r="F62" i="1"/>
  <c r="H62" i="1" s="1"/>
  <c r="F43" i="1"/>
  <c r="H43" i="1" s="1"/>
  <c r="H42" i="1"/>
  <c r="F98" i="1" l="1"/>
  <c r="H98" i="1" s="1"/>
  <c r="F113" i="1" s="1"/>
  <c r="H113" i="1" s="1"/>
  <c r="E98" i="1"/>
  <c r="F65" i="1"/>
  <c r="H65" i="1" s="1"/>
  <c r="E75" i="1"/>
  <c r="F75" i="1"/>
  <c r="H75" i="1" s="1"/>
  <c r="F87" i="1" s="1"/>
  <c r="F88" i="1" s="1"/>
  <c r="F46" i="1"/>
  <c r="F23" i="1"/>
  <c r="H23" i="1" s="1"/>
  <c r="H22" i="1"/>
  <c r="F114" i="1" l="1"/>
  <c r="H114" i="1" s="1"/>
  <c r="H95" i="1" s="1"/>
  <c r="F66" i="1"/>
  <c r="H66" i="1" s="1"/>
  <c r="H87" i="1"/>
  <c r="F24" i="1"/>
  <c r="H24" i="1" s="1"/>
  <c r="F25" i="1" s="1"/>
  <c r="H25" i="1" s="1"/>
  <c r="H88" i="1"/>
  <c r="F47" i="1"/>
  <c r="H47" i="1" s="1"/>
  <c r="H46" i="1"/>
  <c r="F115" i="1" l="1"/>
  <c r="H115" i="1" s="1"/>
  <c r="F116" i="1" s="1"/>
  <c r="H116" i="1" s="1"/>
  <c r="F117" i="1" s="1"/>
  <c r="H117" i="1" s="1"/>
  <c r="H118" i="1" s="1"/>
  <c r="F89" i="1"/>
  <c r="H89" i="1" s="1"/>
  <c r="F90" i="1" s="1"/>
  <c r="H90" i="1" s="1"/>
  <c r="F91" i="1" s="1"/>
  <c r="H91" i="1" s="1"/>
  <c r="H92" i="1" s="1"/>
  <c r="H73" i="1" s="1"/>
  <c r="F67" i="1"/>
  <c r="H67" i="1" s="1"/>
  <c r="F68" i="1" s="1"/>
  <c r="H68" i="1" s="1"/>
  <c r="F69" i="1" s="1"/>
  <c r="H69" i="1" s="1"/>
  <c r="H70" i="1" s="1"/>
  <c r="H54" i="1" s="1"/>
  <c r="F26" i="1"/>
  <c r="H26" i="1" s="1"/>
  <c r="H27" i="1" s="1"/>
  <c r="H6" i="1" s="1"/>
  <c r="F48" i="1"/>
  <c r="H48" i="1" s="1"/>
  <c r="F49" i="1" s="1"/>
  <c r="H49" i="1" s="1"/>
  <c r="F50" i="1" l="1"/>
  <c r="H50" i="1" s="1"/>
  <c r="H51" i="1" s="1"/>
  <c r="H35" i="1" s="1"/>
</calcChain>
</file>

<file path=xl/comments1.xml><?xml version="1.0" encoding="utf-8"?>
<comments xmlns="http://schemas.openxmlformats.org/spreadsheetml/2006/main">
  <authors>
    <author>Amyndra</author>
  </authors>
  <commentList>
    <comment ref="G11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Ocupo 8 peones para cada 8m3 al dia
</t>
        </r>
      </text>
    </comment>
    <comment ref="G17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Ocupo 8 peones para cada 8m3 al dia
</t>
        </r>
      </text>
    </comment>
    <comment ref="D36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UN CONCRETO SERÁ MÁS BARATO ENTRE MÁS GRANDE SEA LA GRAVA. Por eso el MorteConcreto es más barato el el mortero</t>
        </r>
      </text>
    </comment>
    <comment ref="B50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La cimbra se vende en madera 1pie tablón, es decir 1ftX1ft</t>
        </r>
      </text>
    </comment>
    <comment ref="G51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11 m2 entre 5 usos que tenga X 1.25 que sería nuestro desperdicio</t>
        </r>
      </text>
    </comment>
    <comment ref="G52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100 gr por m2
</t>
        </r>
      </text>
    </comment>
    <comment ref="G54" authorId="0" shapeId="0">
      <text>
        <r>
          <rPr>
            <b/>
            <sz val="9"/>
            <color indexed="81"/>
            <rFont val="Tahoma"/>
            <charset val="1"/>
          </rPr>
          <t xml:space="preserve">Amyndra
Con 1lt hago 5m2. Entonces para 1m2 necesito 1/5 de lt
</t>
        </r>
      </text>
    </comment>
    <comment ref="G56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Una pareja nos hace 5m2 por jornada y sólo estámos cuantificando 1m2</t>
        </r>
      </text>
    </comment>
    <comment ref="F60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Hay que sumar toda la mano de obra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<sst xmlns="http://schemas.openxmlformats.org/spreadsheetml/2006/main" count="877" uniqueCount="549">
  <si>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</si>
  <si>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</si>
  <si>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</si>
  <si>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</si>
  <si>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</si>
  <si>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</si>
  <si>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</si>
  <si>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</si>
  <si>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</si>
  <si>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</si>
  <si>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</si>
  <si>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</si>
  <si>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</si>
  <si>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</si>
  <si>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</si>
  <si>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</si>
  <si>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</si>
  <si>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</si>
  <si>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</si>
  <si>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</si>
  <si>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</si>
  <si>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</si>
  <si>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</si>
  <si>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</si>
  <si>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</si>
  <si>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</si>
  <si>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</si>
  <si>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</si>
  <si>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</si>
  <si>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</si>
  <si>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</si>
  <si>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</si>
  <si>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</si>
  <si>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</si>
  <si>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</si>
  <si>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</si>
  <si>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</si>
  <si>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</si>
  <si>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</si>
  <si>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</si>
  <si>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</si>
  <si>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</si>
  <si>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</si>
  <si>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</si>
  <si>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</si>
  <si>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</si>
  <si>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</si>
  <si>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</si>
  <si>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</si>
  <si>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</si>
  <si>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</si>
  <si>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</si>
  <si>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</si>
  <si>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</si>
  <si>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</si>
  <si>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</si>
  <si>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</si>
  <si>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</si>
  <si>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</si>
  <si>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</si>
  <si>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</si>
  <si>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</si>
  <si>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</si>
  <si>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</si>
  <si>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</si>
  <si>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</si>
  <si>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</si>
  <si>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</si>
  <si>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</si>
  <si>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</si>
  <si>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</si>
  <si>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</si>
  <si>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</si>
  <si>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</si>
  <si>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</si>
  <si>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</si>
  <si>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</si>
  <si>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</si>
  <si>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</si>
  <si>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</si>
  <si>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</si>
  <si>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</si>
  <si>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</si>
  <si>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</si>
  <si>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</si>
  <si>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</si>
  <si>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</si>
  <si>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</si>
  <si>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</si>
  <si>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</si>
  <si>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</si>
  <si>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</si>
  <si>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</si>
  <si>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</si>
  <si>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</si>
  <si>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</si>
  <si>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</si>
  <si>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</si>
  <si>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</si>
  <si>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</si>
  <si>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</si>
  <si>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</si>
  <si>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</si>
  <si>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</si>
  <si>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</si>
  <si>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</si>
  <si>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</si>
  <si>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</si>
  <si>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</si>
  <si>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</si>
  <si>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</si>
  <si>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</si>
  <si>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</si>
  <si>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</si>
  <si>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</si>
  <si>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</si>
  <si>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</si>
  <si>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</si>
  <si>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</si>
  <si>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</si>
  <si>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</si>
  <si>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</si>
  <si>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</si>
  <si>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</si>
  <si>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</si>
  <si>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</si>
  <si>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</si>
  <si>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</si>
  <si>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</si>
  <si>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</si>
  <si>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</si>
  <si>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</si>
  <si>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</si>
  <si>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</si>
  <si>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</si>
  <si>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</si>
  <si>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</si>
  <si>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</si>
  <si>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</si>
  <si>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</si>
  <si>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</si>
  <si>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</si>
  <si>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</si>
  <si>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</si>
  <si>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</si>
  <si>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</si>
  <si>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</si>
  <si>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</si>
  <si>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</si>
  <si>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</si>
  <si>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</si>
  <si>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</si>
  <si>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</si>
  <si>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</si>
  <si>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</si>
  <si>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</si>
  <si>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</si>
  <si>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</si>
  <si>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</si>
  <si>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</si>
  <si>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</si>
  <si>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</si>
  <si>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</si>
  <si>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</si>
  <si>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</si>
  <si>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</si>
  <si>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</si>
  <si>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</si>
  <si>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</si>
  <si>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</si>
  <si>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</si>
  <si>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</si>
  <si>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</si>
  <si>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</si>
  <si>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</si>
  <si>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</si>
  <si>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</si>
  <si>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</si>
  <si>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</si>
  <si>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</si>
  <si>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</si>
  <si>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</si>
  <si>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</si>
  <si>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</si>
  <si>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</si>
  <si>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</si>
  <si>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</si>
  <si>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</si>
  <si>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</si>
  <si>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</si>
  <si>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</si>
  <si>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</si>
  <si>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</si>
  <si>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</si>
  <si>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</si>
  <si>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</si>
  <si>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</si>
  <si>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</si>
  <si>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</si>
  <si>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</si>
  <si>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</si>
  <si>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</si>
  <si>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</si>
  <si>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</si>
  <si>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</si>
  <si>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</si>
  <si>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</si>
  <si>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</si>
  <si>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</si>
  <si>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</si>
  <si>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</si>
  <si>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</si>
  <si>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</si>
  <si>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</si>
  <si>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</si>
  <si>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</si>
  <si>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</si>
  <si>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</si>
  <si>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</si>
  <si>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</si>
  <si>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</si>
  <si>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</si>
  <si>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</si>
  <si>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</si>
  <si>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</si>
  <si>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</si>
  <si>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</si>
  <si>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</si>
  <si>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</si>
  <si>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</si>
  <si>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</si>
  <si>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</si>
  <si>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</si>
  <si>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</si>
  <si>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</si>
  <si>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</si>
  <si>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</si>
  <si>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</si>
  <si>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</si>
  <si>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</si>
  <si>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</si>
  <si>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</si>
  <si>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</si>
  <si>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</si>
  <si>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</si>
  <si>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</si>
  <si>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</si>
  <si>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</si>
  <si>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</si>
  <si>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</si>
  <si>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</si>
  <si>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</si>
  <si>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</si>
  <si>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</si>
  <si>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</si>
  <si>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</si>
  <si>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</si>
  <si>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</si>
  <si>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</si>
  <si>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</si>
  <si>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</si>
  <si>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</si>
  <si>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</si>
  <si>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</si>
  <si>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</si>
  <si>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</si>
  <si>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</si>
  <si>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</si>
  <si>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</si>
  <si>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</si>
  <si>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</si>
  <si>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</si>
  <si>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</si>
  <si>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</si>
  <si>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</si>
  <si>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</si>
  <si>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</si>
  <si>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</si>
  <si>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</si>
  <si>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</si>
  <si>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</si>
  <si>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</si>
  <si>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</si>
  <si>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</si>
  <si>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</si>
  <si>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</si>
  <si>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</si>
  <si>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</si>
  <si>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</si>
  <si>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</si>
  <si>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</si>
  <si>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</si>
  <si>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</si>
  <si>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</si>
  <si>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</si>
  <si>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</si>
  <si>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</si>
  <si>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</si>
  <si>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</si>
  <si>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</si>
  <si>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</si>
  <si>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</si>
  <si>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</si>
  <si>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</si>
  <si>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</si>
  <si>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</si>
  <si>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</si>
  <si>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</si>
  <si>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</si>
  <si>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</si>
  <si>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</si>
  <si>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</si>
  <si>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</si>
  <si>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</si>
  <si>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</si>
  <si>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</si>
  <si>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</si>
  <si>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</si>
  <si>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</si>
  <si>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</si>
  <si>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</si>
  <si>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</si>
  <si>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</si>
  <si>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</si>
  <si>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</si>
  <si>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</si>
  <si>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</si>
  <si>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</si>
  <si>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</si>
  <si>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</si>
  <si>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</si>
  <si>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</si>
  <si>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</si>
  <si>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</si>
  <si>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</si>
  <si>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</si>
  <si>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</si>
  <si>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</si>
  <si>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</si>
  <si>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</si>
  <si>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</si>
  <si>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</si>
  <si>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</si>
  <si>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</si>
  <si>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</si>
  <si>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</si>
  <si>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</si>
  <si>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</si>
  <si>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</si>
  <si>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</si>
  <si>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</si>
  <si>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</si>
  <si>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</si>
  <si>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</si>
  <si>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</si>
  <si>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</si>
  <si>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</si>
  <si>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</si>
  <si>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</si>
  <si>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</si>
  <si>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</si>
  <si>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</si>
  <si>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</si>
  <si>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</si>
  <si>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</si>
  <si>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</si>
  <si>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</si>
  <si>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</si>
  <si>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</si>
  <si>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</si>
  <si>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</si>
  <si>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</si>
  <si>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</si>
  <si>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</si>
  <si>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</si>
  <si>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</si>
  <si>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</si>
  <si>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</si>
  <si>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</si>
  <si>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</si>
  <si>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</si>
  <si>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</si>
  <si>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</si>
  <si>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</si>
  <si>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</si>
  <si>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</si>
  <si>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</si>
  <si>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</si>
  <si>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</si>
  <si>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</si>
  <si>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</si>
  <si>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</si>
  <si>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</si>
  <si>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</si>
  <si>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</si>
  <si>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</si>
  <si>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</si>
  <si>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</si>
  <si>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</si>
  <si>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</si>
  <si>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</si>
  <si>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</si>
  <si>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</si>
  <si>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</si>
  <si>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</si>
  <si>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</si>
  <si>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</si>
  <si>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</si>
  <si>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</si>
  <si>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</si>
  <si>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</si>
  <si>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</si>
  <si>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</si>
  <si>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</si>
  <si>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</si>
  <si>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</si>
  <si>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</si>
  <si>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</si>
  <si>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</si>
  <si>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</si>
  <si>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</si>
  <si>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</si>
  <si>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</si>
  <si>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</si>
  <si>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</si>
  <si>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</si>
  <si>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</si>
  <si>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</si>
  <si>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</si>
  <si>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</si>
  <si>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</si>
  <si>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</si>
  <si>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</si>
  <si>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</si>
  <si>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</si>
  <si>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</si>
  <si>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</si>
  <si>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</si>
  <si>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</si>
  <si>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</si>
  <si>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</si>
  <si>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</si>
  <si>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</si>
  <si>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</si>
  <si>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</si>
  <si>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</si>
  <si>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</si>
  <si>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</si>
  <si>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</si>
  <si>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</si>
  <si>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</si>
  <si>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</si>
  <si>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</si>
  <si>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</si>
  <si>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</si>
  <si>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</si>
  <si>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</si>
  <si>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</si>
  <si>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</si>
  <si>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</si>
  <si>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</si>
  <si>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</si>
  <si>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</si>
  <si>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</si>
  <si>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</si>
  <si>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</si>
  <si>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</si>
  <si>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</si>
  <si>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</si>
  <si>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</si>
  <si>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</si>
  <si>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</si>
  <si>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</si>
  <si>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</si>
  <si>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</si>
  <si>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</si>
  <si>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</si>
  <si>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</si>
  <si>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</si>
  <si>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</si>
  <si>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</si>
  <si>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</si>
  <si>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</si>
  <si>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</si>
  <si>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</si>
  <si>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</si>
  <si>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</si>
  <si>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</si>
  <si>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</si>
  <si>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</si>
  <si>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</si>
  <si>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</si>
  <si>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</si>
  <si>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</si>
  <si>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</si>
  <si>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</si>
  <si>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</si>
  <si>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</si>
  <si>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</si>
  <si>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</si>
  <si>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</si>
  <si>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</si>
  <si>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</si>
  <si>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</si>
  <si>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</si>
  <si>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</si>
  <si>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</si>
  <si>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</si>
  <si>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</si>
  <si>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</si>
  <si>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</si>
  <si>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</si>
  <si>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</si>
  <si>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</si>
  <si>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</si>
  <si>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</si>
  <si>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</si>
  <si>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</si>
  <si>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</si>
  <si>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</si>
  <si>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</si>
  <si>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</si>
  <si>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</si>
  <si>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</si>
  <si>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</si>
  <si>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</si>
  <si>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</si>
  <si>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</si>
  <si>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</si>
  <si>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</si>
  <si>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</si>
  <si>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</si>
  <si>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</si>
  <si>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</si>
  <si>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</si>
  <si>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</si>
  <si>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</si>
  <si>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</si>
  <si>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</si>
  <si>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</si>
  <si>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</si>
  <si>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</si>
  <si>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</si>
  <si>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</si>
  <si>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</si>
  <si>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CONCRETO F'c= 150 Kg/cm2 TMA 3/4" HECHO EN OBRA</t>
  </si>
  <si>
    <t>BA004</t>
  </si>
  <si>
    <t>DESM</t>
  </si>
  <si>
    <t>DESMOLDANTE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</si>
</sst>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"/>
  </numFmts>
  <fonts count="1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4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  <xf numFmtId="164" fontId="4" fillId="2" borderId="0" xfId="0" applyNumberFormat="1" applyFont="1" applyFill="1"/>
    <xf numFmtId="4" fontId="0" fillId="0" borderId="4" xfId="0" applyNumberFormat="1" applyBorder="1"/>
    <xf numFmtId="4" fontId="0" fillId="0" borderId="4" xfId="0" applyNumberForma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B13" sqref="B13"/>
    </sheetView>
  </sheetViews>
  <sheetFormatPr baseColWidth="10" defaultColWidth="11.59765625" defaultRowHeight="13.8"/>
  <cols>
    <col min="1" max="1" width="15.796875" style="1" customWidth="1"/>
    <col min="2" max="2" width="72.296875" style="1" customWidth="1"/>
    <col min="3" max="16384" width="11.59765625" style="1"/>
  </cols>
  <sheetData>
    <row r="1" spans="1:5">
      <c r="C1" s="9"/>
      <c r="D1" s="9"/>
    </row>
    <row r="2" spans="1:5">
      <c r="C2" s="46" t="s">
        <v>498</v>
      </c>
      <c r="D2" s="9"/>
    </row>
    <row r="3" spans="1:5">
      <c r="C3" s="9" t="s">
        <v>504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2" customHeight="1" thickBot="1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2"/>
  <sheetViews>
    <sheetView workbookViewId="0">
      <selection activeCell="B13" sqref="B13"/>
    </sheetView>
  </sheetViews>
  <sheetFormatPr baseColWidth="10" defaultColWidth="11.59765625" defaultRowHeight="13.8"/>
  <cols>
    <col min="1" max="1" width="11.59765625" style="1"/>
    <col min="2" max="2" width="46.69921875" style="1" customWidth="1"/>
    <col min="3" max="3" width="11.59765625" style="1"/>
    <col min="4" max="4" width="11.59765625" style="40"/>
    <col min="5" max="5" width="15.59765625" style="1" customWidth="1"/>
    <col min="6" max="6" width="16.19921875" style="1" customWidth="1"/>
    <col min="7" max="16384" width="11.59765625" style="1"/>
  </cols>
  <sheetData>
    <row r="1" spans="1:6">
      <c r="C1" s="9"/>
    </row>
    <row r="2" spans="1:6">
      <c r="C2" s="9" t="s">
        <v>225</v>
      </c>
    </row>
    <row r="3" spans="1:6">
      <c r="C3" s="9"/>
    </row>
    <row r="4" spans="1:6">
      <c r="C4" s="9"/>
    </row>
    <row r="5" spans="1:6" s="8" customFormat="1" ht="28.2" customHeight="1" thickBot="1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>
      <c r="B7" s="6" t="s">
        <v>95</v>
      </c>
    </row>
    <row r="8" spans="1:6" ht="55.2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1.4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5.2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2.8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5.2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>
      <c r="B13" s="39" t="s">
        <v>109</v>
      </c>
      <c r="C13" s="38"/>
      <c r="D13" s="42"/>
      <c r="F13" s="43">
        <f>SUM(F8:F12)</f>
        <v>473700.94</v>
      </c>
    </row>
    <row r="14" spans="1:6">
      <c r="B14" s="39" t="s">
        <v>110</v>
      </c>
      <c r="C14" s="38"/>
      <c r="D14" s="42"/>
      <c r="F14" s="10"/>
    </row>
    <row r="15" spans="1:6" ht="69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5.2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10.4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24.2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10.4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5.2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10.4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96.6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96.6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96.6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96.6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2.8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2.8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>
      <c r="B28" s="39" t="s">
        <v>138</v>
      </c>
      <c r="C28" s="38"/>
      <c r="D28" s="42"/>
      <c r="F28" s="43">
        <f>SUM(F15:F27)</f>
        <v>198852.83</v>
      </c>
    </row>
    <row r="29" spans="1:6">
      <c r="B29" s="39" t="s">
        <v>139</v>
      </c>
      <c r="C29" s="38"/>
      <c r="D29" s="42"/>
      <c r="F29" s="10"/>
    </row>
    <row r="30" spans="1:6" ht="55.2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5.2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1.4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69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69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69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69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69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69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69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96.6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6.6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96.6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96.6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82.8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69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>
      <c r="B46" s="39" t="s">
        <v>173</v>
      </c>
      <c r="C46" s="39"/>
      <c r="D46" s="44"/>
      <c r="E46" s="6"/>
      <c r="F46" s="43">
        <f>SUM(F30:F45)</f>
        <v>121685.02</v>
      </c>
    </row>
    <row r="47" spans="1:6" ht="27.6">
      <c r="B47" s="39" t="s">
        <v>174</v>
      </c>
      <c r="C47" s="39"/>
      <c r="D47" s="44"/>
      <c r="E47" s="6"/>
      <c r="F47" s="43"/>
    </row>
    <row r="48" spans="1:6" ht="55.2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69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5.2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69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2.8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5.2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2.8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2.8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2.8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2.8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5.2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10.4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10.4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96.6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96.6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96.6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96.6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96.6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96.6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69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69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5.2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69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5.2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27.6">
      <c r="B72" s="39" t="s">
        <v>224</v>
      </c>
      <c r="F72" s="6">
        <f>SUM(F48:F71)</f>
        <v>678831.77</v>
      </c>
    </row>
    <row r="73" spans="1:6" ht="27.6">
      <c r="B73" s="39" t="s">
        <v>226</v>
      </c>
      <c r="C73" s="38"/>
      <c r="D73" s="42"/>
      <c r="E73" s="38"/>
    </row>
    <row r="74" spans="1:6" ht="69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96.6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5.2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96.6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96.6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2.8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2.8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10.4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82.8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96.6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96.6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96.6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69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69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69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5.2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5.2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27.6">
      <c r="B91" s="39" t="s">
        <v>502</v>
      </c>
      <c r="C91" s="39"/>
      <c r="D91" s="44"/>
      <c r="E91" s="39"/>
      <c r="F91" s="43">
        <f>SUM(F74:F90)</f>
        <v>393479.11</v>
      </c>
    </row>
    <row r="92" spans="1:6" ht="27.6">
      <c r="B92" s="39" t="s">
        <v>256</v>
      </c>
      <c r="C92" s="39"/>
      <c r="D92" s="44"/>
      <c r="E92" s="39"/>
      <c r="F92" s="10"/>
    </row>
    <row r="93" spans="1:6" ht="96.6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2.8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69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69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5.2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5.2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69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5.2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96.6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27.6">
      <c r="B102" s="39" t="s">
        <v>274</v>
      </c>
      <c r="C102" s="39"/>
      <c r="D102" s="44"/>
      <c r="E102" s="39"/>
      <c r="F102" s="43">
        <f>SUM(F93:F101)</f>
        <v>112973.2</v>
      </c>
    </row>
    <row r="103" spans="1:6" ht="27.6">
      <c r="B103" s="39" t="s">
        <v>275</v>
      </c>
      <c r="C103" s="39"/>
      <c r="D103" s="44"/>
      <c r="E103" s="39"/>
      <c r="F103" s="10"/>
    </row>
    <row r="104" spans="1:6" ht="55.2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5.2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2.8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82.8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69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5.2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5.2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5.2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69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69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27.6">
      <c r="B114" s="39" t="s">
        <v>297</v>
      </c>
      <c r="C114" s="39"/>
      <c r="D114" s="44"/>
      <c r="E114" s="39"/>
      <c r="F114" s="43">
        <f>SUM(F104:F113)</f>
        <v>37069.01</v>
      </c>
    </row>
    <row r="115" spans="1:6">
      <c r="B115" s="39" t="s">
        <v>298</v>
      </c>
      <c r="C115" s="39"/>
      <c r="D115" s="44"/>
      <c r="E115" s="39"/>
      <c r="F115" s="10"/>
    </row>
    <row r="116" spans="1:6" ht="82.8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10.4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96.6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96.6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96.6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96.6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69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2.8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69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69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82.8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69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2.8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69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82.8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5.2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ht="27.6">
      <c r="B132" s="39" t="s">
        <v>331</v>
      </c>
      <c r="C132" s="39"/>
      <c r="D132" s="44"/>
      <c r="E132" s="39"/>
      <c r="F132" s="43">
        <f>SUM(F116:F131)</f>
        <v>40735.07</v>
      </c>
    </row>
    <row r="133" spans="1:6">
      <c r="B133" s="39" t="s">
        <v>332</v>
      </c>
      <c r="C133" s="39"/>
      <c r="D133" s="44"/>
      <c r="E133" s="39"/>
      <c r="F133" s="10"/>
    </row>
    <row r="134" spans="1:6" ht="82.8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5.2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69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69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>
      <c r="B138" s="39" t="s">
        <v>341</v>
      </c>
      <c r="C138" s="39"/>
      <c r="D138" s="44"/>
      <c r="E138" s="39"/>
      <c r="F138" s="43">
        <f>SUM(F134:F137)</f>
        <v>33315.53</v>
      </c>
    </row>
    <row r="139" spans="1:6">
      <c r="B139" s="39" t="s">
        <v>342</v>
      </c>
      <c r="C139" s="39"/>
      <c r="D139" s="44"/>
      <c r="E139" s="39"/>
      <c r="F139" s="10"/>
    </row>
    <row r="140" spans="1:6" ht="69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69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69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2.8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69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5.2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5.2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55.2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5.2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55.2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1.4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1.4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69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>
      <c r="B153" s="39" t="s">
        <v>369</v>
      </c>
      <c r="C153" s="39"/>
      <c r="D153" s="44"/>
      <c r="E153" s="39"/>
      <c r="F153" s="43">
        <f>SUM(F140:F152)</f>
        <v>232732.62</v>
      </c>
    </row>
    <row r="154" spans="1:6">
      <c r="B154" s="6" t="s">
        <v>370</v>
      </c>
    </row>
    <row r="155" spans="1:6" s="38" customFormat="1" ht="55.2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5.2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69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69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10.4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5.2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2.8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>
      <c r="B162" s="39" t="s">
        <v>385</v>
      </c>
      <c r="D162" s="42"/>
      <c r="F162" s="39">
        <f>SUM(F155:F161)</f>
        <v>14256.34</v>
      </c>
    </row>
    <row r="163" spans="1:6" s="38" customFormat="1">
      <c r="B163" s="39" t="s">
        <v>386</v>
      </c>
      <c r="D163" s="42"/>
    </row>
    <row r="164" spans="1:6" s="38" customFormat="1" ht="55.2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1.4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1.4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1.4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5.2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>
      <c r="B169" s="39" t="s">
        <v>397</v>
      </c>
      <c r="D169" s="42"/>
      <c r="F169" s="39">
        <f>SUM(F164:F168)</f>
        <v>62192.77</v>
      </c>
    </row>
    <row r="170" spans="1:6">
      <c r="B170" s="6" t="s">
        <v>398</v>
      </c>
    </row>
    <row r="171" spans="1:6" s="38" customFormat="1" ht="69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69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10.4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96.6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5.2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5.2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5.2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1.4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1.4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1.4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1.4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5.2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5.2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69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5.2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5.2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>
      <c r="B187" s="6" t="s">
        <v>419</v>
      </c>
      <c r="F187" s="39">
        <f>SUM(F171:F186)</f>
        <v>65092.9</v>
      </c>
    </row>
    <row r="188" spans="1:6">
      <c r="B188" s="6" t="s">
        <v>420</v>
      </c>
    </row>
    <row r="189" spans="1:6" s="38" customFormat="1" ht="69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69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69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69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69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2.8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69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2.8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69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69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69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69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1.4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>
      <c r="B202" s="6" t="s">
        <v>447</v>
      </c>
      <c r="F202" s="6">
        <f>SUM(F189:F201)</f>
        <v>232807.83</v>
      </c>
    </row>
    <row r="203" spans="1:6">
      <c r="B203" s="6" t="s">
        <v>448</v>
      </c>
    </row>
    <row r="204" spans="1:6" ht="55.2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69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55.2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55.2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55.2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69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55.2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55.2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5.2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55.2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55.2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55.2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55.2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55.2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69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69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69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69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>
      <c r="A223" s="38"/>
      <c r="B223" s="39" t="s">
        <v>486</v>
      </c>
      <c r="C223" s="38"/>
      <c r="D223" s="42"/>
      <c r="E223" s="38"/>
      <c r="F223" s="38"/>
    </row>
    <row r="224" spans="1:6" ht="82.8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55.2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>
      <c r="A227" s="38"/>
      <c r="B227" s="39" t="s">
        <v>492</v>
      </c>
      <c r="C227" s="38"/>
      <c r="D227" s="42"/>
      <c r="E227" s="38"/>
      <c r="F227" s="38"/>
    </row>
    <row r="228" spans="1:6" ht="41.4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1.4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18"/>
  <sheetViews>
    <sheetView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B13" sqref="B13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90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>
      <c r="A6" s="10" t="s">
        <v>96</v>
      </c>
      <c r="B6" s="50" t="str">
        <f>VLOOKUP(A6,PRE!$A$8:$F$232,2,0)</f>
        <v>LIMPIEZA DE TERRENO POR MEDIOS MANUALES. INCLUYE CHAPEO DE MALEZA HASTA 0.90 7M DE ALTURA, MANO DE OBRA, EQUIPO Y HERRAMIENTA.</v>
      </c>
      <c r="C6" s="50"/>
      <c r="D6" s="50"/>
      <c r="E6" s="48" t="s">
        <v>50</v>
      </c>
      <c r="H6" s="14">
        <f>H27</f>
        <v>299.57</v>
      </c>
    </row>
    <row r="8" spans="1:8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IFERROR(VLOOKUP(C8,BA!$A$6:$H$186,{2,5,8},0),{"No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IFERROR(VLOOKUP(C9,MA!$A$6:$D$26,{2,3,4},0),IFERROR(VLOOKUP(C9,MO!$A$6:$D$26,{2,3,4},0),IFERROR(VLOOKUP(C9,MQ!$A$6:$D$26,{2,3,4},0),IFERROR(VLOOKUP(C9,BA!$A$6:$H$186,{2,5,8},0),{"No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IFERROR(VLOOKUP(C10,MA!$A$6:$D$26,{2,3,4},0),IFERROR(VLOOKUP(C10,MO!$A$6:$D$26,{2,3,4},0),IFERROR(VLOOKUP(C10,MQ!$A$6:$D$26,{2,3,4},0),IFERROR(VLOOKUP(C10,BA!$A$6:$H$186,{2,5,8},0),{"No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>
      <c r="D11" s="4"/>
    </row>
    <row r="12" spans="1:8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IFERROR(VLOOKUP(C12,BA!$A$6:$H$186,{2,5,8},0),{"No encontrado","X","X"}))))</f>
        <v>ALBAÑIL, OFICIAL</v>
      </c>
      <c r="E12" s="12" t="str">
        <v>JOR</v>
      </c>
      <c r="F12" s="4">
        <v>879.7</v>
      </c>
      <c r="G12" s="1">
        <v>0.1</v>
      </c>
      <c r="H12" s="4">
        <f>G12*F12</f>
        <v>87.97</v>
      </c>
    </row>
    <row r="13" spans="1:8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IFERROR(VLOOKUP(C13,MA!$A$6:$D$26,{2,3,4},0),IFERROR(VLOOKUP(C13,MO!$A$6:$D$26,{2,3,4},0),IFERROR(VLOOKUP(C13,MQ!$A$6:$D$26,{2,3,4},0),IFERROR(VLOOKUP(C13,BA!$A$6:$H$186,{2,5,8},0),{"No encontrado","X","X"}))))</f>
        <v xml:space="preserve">AYUDANTE GENERAL </v>
      </c>
      <c r="E13" s="12" t="str">
        <v>JOR</v>
      </c>
      <c r="F13" s="4">
        <v>668.33</v>
      </c>
      <c r="G13" s="1">
        <v>0.1</v>
      </c>
      <c r="H13" s="4">
        <f>G13*F13</f>
        <v>66.83</v>
      </c>
    </row>
    <row r="14" spans="1:8">
      <c r="D14" s="4"/>
      <c r="E14" s="12"/>
      <c r="F14" s="4"/>
      <c r="H14" s="4"/>
    </row>
    <row r="15" spans="1:8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154.80000000000001</v>
      </c>
      <c r="G15" s="16">
        <f>k!$D$10</f>
        <v>0.03</v>
      </c>
      <c r="H15" s="16">
        <f>G15*F15</f>
        <v>4.6399999999999997</v>
      </c>
    </row>
    <row r="16" spans="1:8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154.80000000000001</v>
      </c>
      <c r="G16" s="16">
        <f>k!$D$11</f>
        <v>0.1</v>
      </c>
      <c r="H16" s="16">
        <f>G16*F16</f>
        <v>15.48</v>
      </c>
    </row>
    <row r="17" spans="3:8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154.80000000000001</v>
      </c>
      <c r="G17" s="16">
        <f>k!$D$12</f>
        <v>0.01</v>
      </c>
      <c r="H17" s="16">
        <f>G17*F17</f>
        <v>1.55</v>
      </c>
    </row>
    <row r="18" spans="3:8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154.80000000000001</v>
      </c>
      <c r="G18" s="16">
        <f>k!$D$13</f>
        <v>0.28000000000000003</v>
      </c>
      <c r="H18" s="16">
        <f>G18*F18</f>
        <v>43.34</v>
      </c>
    </row>
    <row r="19" spans="3:8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154.80000000000001</v>
      </c>
      <c r="G19" s="16">
        <f>k!$D$14</f>
        <v>0.02</v>
      </c>
      <c r="H19" s="16">
        <f>G19*F19</f>
        <v>3.1</v>
      </c>
    </row>
    <row r="21" spans="3:8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>
      <c r="C22" s="19" t="str">
        <f>k!$A$3</f>
        <v>IO</v>
      </c>
      <c r="D22" s="19" t="str">
        <f>k!$B$3</f>
        <v>INDIRECTOS OFICINA</v>
      </c>
      <c r="E22" s="20"/>
      <c r="F22" s="22">
        <f>SUM(H8:H19)</f>
        <v>226.91</v>
      </c>
      <c r="G22" s="23">
        <f>k!$D$3</f>
        <v>0.08</v>
      </c>
      <c r="H22" s="19">
        <f>G22*F22</f>
        <v>18.149999999999999</v>
      </c>
    </row>
    <row r="23" spans="3:8">
      <c r="C23" s="19" t="str">
        <f>k!$A$4</f>
        <v>IC</v>
      </c>
      <c r="D23" s="19" t="str">
        <f>k!$B$4</f>
        <v>INDIRECTOS DE CAMPO</v>
      </c>
      <c r="E23" s="20"/>
      <c r="F23" s="19">
        <f>F22</f>
        <v>226.91</v>
      </c>
      <c r="G23" s="23">
        <f>k!$D$4</f>
        <v>0.14000000000000001</v>
      </c>
      <c r="H23" s="19">
        <f>G23*F23</f>
        <v>31.77</v>
      </c>
    </row>
    <row r="24" spans="3:8">
      <c r="C24" s="19" t="str">
        <f>k!$A$5</f>
        <v>FI</v>
      </c>
      <c r="D24" s="19" t="str">
        <f>k!$B$5</f>
        <v>FINANCIAMIENTO</v>
      </c>
      <c r="E24" s="20"/>
      <c r="F24" s="19">
        <f>F23+H22+H23</f>
        <v>276.83</v>
      </c>
      <c r="G24" s="23">
        <f>k!$D$5</f>
        <v>0.01</v>
      </c>
      <c r="H24" s="19">
        <f>G24*F24</f>
        <v>2.77</v>
      </c>
    </row>
    <row r="25" spans="3:8">
      <c r="C25" s="19" t="str">
        <f>k!$A$6</f>
        <v>UT</v>
      </c>
      <c r="D25" s="19" t="str">
        <f>k!$B$6</f>
        <v>UTILIDAD</v>
      </c>
      <c r="E25" s="20"/>
      <c r="F25" s="19">
        <f>F24+H24</f>
        <v>279.60000000000002</v>
      </c>
      <c r="G25" s="23">
        <f>k!$D$6</f>
        <v>0.05</v>
      </c>
      <c r="H25" s="19">
        <f>G25*F25</f>
        <v>13.98</v>
      </c>
    </row>
    <row r="26" spans="3:8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299.57</v>
      </c>
      <c r="G26" s="23">
        <f>k!$D$7</f>
        <v>0.02</v>
      </c>
      <c r="H26" s="19">
        <f>G26*F26</f>
        <v>5.99</v>
      </c>
    </row>
    <row r="27" spans="3:8" s="6" customFormat="1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299.57</v>
      </c>
    </row>
    <row r="29" spans="3:8">
      <c r="D29" s="4"/>
      <c r="E29" s="12"/>
      <c r="F29" s="4"/>
      <c r="H29" s="4"/>
    </row>
    <row r="30" spans="3:8">
      <c r="D30" s="4"/>
      <c r="E30" s="12"/>
      <c r="F30" s="4"/>
      <c r="H30" s="4"/>
    </row>
    <row r="31" spans="3:8">
      <c r="D31" s="4"/>
      <c r="E31" s="12"/>
      <c r="F31" s="4"/>
      <c r="H31" s="4"/>
    </row>
    <row r="32" spans="3:8">
      <c r="D32" s="4"/>
      <c r="E32" s="12"/>
      <c r="F32" s="4"/>
      <c r="H32" s="4"/>
    </row>
    <row r="35" spans="1:8">
      <c r="A35" s="1" t="s">
        <v>51</v>
      </c>
      <c r="B35" s="1" t="s">
        <v>52</v>
      </c>
      <c r="E35" s="9" t="s">
        <v>50</v>
      </c>
      <c r="H35" s="1">
        <f>H51</f>
        <v>121.34</v>
      </c>
    </row>
    <row r="36" spans="1:8">
      <c r="D36" s="4"/>
    </row>
    <row r="37" spans="1:8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IFERROR(VLOOKUP(C37,MA!$A$6:$D$26,{2,3,4},0),IFERROR(VLOOKUP(C37,MO!$A$6:$D$26,{2,3,4},0),IFERROR(VLOOKUP(C37,MQ!$A$6:$D$26,{2,3,4},0),IFERROR(VLOOKUP(C37,BA!$A$6:$H$186,{2,5,8},0),{"No encontrado","X","X"}))))</f>
        <v>PEON</v>
      </c>
      <c r="E37" s="12" t="str">
        <v>JOR</v>
      </c>
      <c r="F37" s="4">
        <v>638.26</v>
      </c>
      <c r="G37" s="1">
        <v>0.1</v>
      </c>
      <c r="H37" s="4">
        <f>G37*F37</f>
        <v>63.83</v>
      </c>
    </row>
    <row r="38" spans="1:8">
      <c r="D38" s="4"/>
      <c r="E38" s="12"/>
      <c r="F38" s="4"/>
      <c r="H38" s="4"/>
    </row>
    <row r="39" spans="1:8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63.83</v>
      </c>
      <c r="G39" s="16">
        <f>k!$D$10</f>
        <v>0.03</v>
      </c>
      <c r="H39" s="16">
        <f>G39*F39</f>
        <v>1.91</v>
      </c>
    </row>
    <row r="40" spans="1:8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63.83</v>
      </c>
      <c r="G40" s="16">
        <f>k!$D$11</f>
        <v>0.1</v>
      </c>
      <c r="H40" s="16">
        <f>G40*F40</f>
        <v>6.38</v>
      </c>
    </row>
    <row r="41" spans="1:8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63.83</v>
      </c>
      <c r="G41" s="16">
        <f>k!$D$12</f>
        <v>0.01</v>
      </c>
      <c r="H41" s="16">
        <f>G41*F41</f>
        <v>0.64</v>
      </c>
    </row>
    <row r="42" spans="1:8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63.83</v>
      </c>
      <c r="G42" s="16">
        <f>k!$D$13</f>
        <v>0.28000000000000003</v>
      </c>
      <c r="H42" s="16">
        <f>G42*F42</f>
        <v>17.87</v>
      </c>
    </row>
    <row r="43" spans="1:8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63.83</v>
      </c>
      <c r="G43" s="16">
        <f>k!$D$14</f>
        <v>0.02</v>
      </c>
      <c r="H43" s="16">
        <f>G43*F43</f>
        <v>1.28</v>
      </c>
    </row>
    <row r="45" spans="1:8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>
      <c r="C46" s="19" t="str">
        <f>k!$A$3</f>
        <v>IO</v>
      </c>
      <c r="D46" s="19" t="str">
        <f>k!$B$3</f>
        <v>INDIRECTOS OFICINA</v>
      </c>
      <c r="E46" s="20"/>
      <c r="F46" s="22">
        <f>SUM(H37:H43)</f>
        <v>91.91</v>
      </c>
      <c r="G46" s="23">
        <f>k!$D$3</f>
        <v>0.08</v>
      </c>
      <c r="H46" s="19">
        <f>G46*F46</f>
        <v>7.35</v>
      </c>
    </row>
    <row r="47" spans="1:8">
      <c r="C47" s="19" t="str">
        <f>k!$A$4</f>
        <v>IC</v>
      </c>
      <c r="D47" s="19" t="str">
        <f>k!$B$4</f>
        <v>INDIRECTOS DE CAMPO</v>
      </c>
      <c r="E47" s="20"/>
      <c r="F47" s="19">
        <f>F46</f>
        <v>91.91</v>
      </c>
      <c r="G47" s="23">
        <f>k!$D$4</f>
        <v>0.14000000000000001</v>
      </c>
      <c r="H47" s="19">
        <f>G47*F47</f>
        <v>12.87</v>
      </c>
    </row>
    <row r="48" spans="1:8">
      <c r="C48" s="19" t="str">
        <f>k!$A$5</f>
        <v>FI</v>
      </c>
      <c r="D48" s="19" t="str">
        <f>k!$B$5</f>
        <v>FINANCIAMIENTO</v>
      </c>
      <c r="E48" s="20"/>
      <c r="F48" s="19">
        <f>F47+H46+H47</f>
        <v>112.13</v>
      </c>
      <c r="G48" s="23">
        <f>k!$D$5</f>
        <v>0.01</v>
      </c>
      <c r="H48" s="19">
        <f>G48*F48</f>
        <v>1.1200000000000001</v>
      </c>
    </row>
    <row r="49" spans="1:8">
      <c r="C49" s="19" t="str">
        <f>k!$A$6</f>
        <v>UT</v>
      </c>
      <c r="D49" s="19" t="str">
        <f>k!$B$6</f>
        <v>UTILIDAD</v>
      </c>
      <c r="E49" s="20"/>
      <c r="F49" s="19">
        <f>F48+H48</f>
        <v>113.25</v>
      </c>
      <c r="G49" s="23">
        <f>k!$D$6</f>
        <v>0.05</v>
      </c>
      <c r="H49" s="19">
        <f>G49*F49</f>
        <v>5.66</v>
      </c>
    </row>
    <row r="50" spans="1:8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121.34</v>
      </c>
      <c r="G50" s="23">
        <f>k!$D$7</f>
        <v>0.02</v>
      </c>
      <c r="H50" s="19">
        <f>G50*F50</f>
        <v>2.4300000000000002</v>
      </c>
    </row>
    <row r="51" spans="1:8" s="6" customFormat="1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121.34</v>
      </c>
    </row>
    <row r="54" spans="1:8">
      <c r="A54" s="1" t="s">
        <v>53</v>
      </c>
      <c r="B54" s="1" t="s">
        <v>54</v>
      </c>
      <c r="E54" s="9" t="s">
        <v>50</v>
      </c>
      <c r="H54" s="1">
        <f>H70</f>
        <v>60.66</v>
      </c>
    </row>
    <row r="55" spans="1:8">
      <c r="D55" s="4"/>
    </row>
    <row r="56" spans="1:8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IFERROR(VLOOKUP(C56,MA!$A$6:$D$26,{2,3,4},0),IFERROR(VLOOKUP(C56,MO!$A$6:$D$26,{2,3,4},0),IFERROR(VLOOKUP(C56,MQ!$A$6:$D$26,{2,3,4},0),IFERROR(VLOOKUP(C56,BA!$A$6:$H$186,{2,5,8},0),{"No encontrado","X","X"}))))</f>
        <v>PEON</v>
      </c>
      <c r="E56" s="12" t="str">
        <v>JOR</v>
      </c>
      <c r="F56" s="4">
        <v>638.26</v>
      </c>
      <c r="G56" s="1">
        <v>0.05</v>
      </c>
      <c r="H56" s="4">
        <f>G56*F56</f>
        <v>31.91</v>
      </c>
    </row>
    <row r="57" spans="1:8">
      <c r="D57" s="4"/>
      <c r="E57" s="12"/>
      <c r="F57" s="4"/>
      <c r="H57" s="4"/>
    </row>
    <row r="58" spans="1:8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31.91</v>
      </c>
      <c r="G58" s="16">
        <f>k!$D$10</f>
        <v>0.03</v>
      </c>
      <c r="H58" s="16">
        <f>G58*F58</f>
        <v>0.96</v>
      </c>
    </row>
    <row r="59" spans="1:8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31.91</v>
      </c>
      <c r="G59" s="16">
        <f>k!$D$11</f>
        <v>0.1</v>
      </c>
      <c r="H59" s="16">
        <f>G59*F59</f>
        <v>3.19</v>
      </c>
    </row>
    <row r="60" spans="1:8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31.91</v>
      </c>
      <c r="G60" s="16">
        <f>k!$D$12</f>
        <v>0.01</v>
      </c>
      <c r="H60" s="16">
        <f>G60*F60</f>
        <v>0.32</v>
      </c>
    </row>
    <row r="61" spans="1:8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31.91</v>
      </c>
      <c r="G61" s="16">
        <f>k!$D$13</f>
        <v>0.28000000000000003</v>
      </c>
      <c r="H61" s="16">
        <f>G61*F61</f>
        <v>8.93</v>
      </c>
    </row>
    <row r="62" spans="1:8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31.91</v>
      </c>
      <c r="G62" s="16">
        <f>k!$D$14</f>
        <v>0.02</v>
      </c>
      <c r="H62" s="16">
        <f>G62*F62</f>
        <v>0.64</v>
      </c>
    </row>
    <row r="64" spans="1:8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>
      <c r="C65" s="19" t="str">
        <f>k!$A$3</f>
        <v>IO</v>
      </c>
      <c r="D65" s="19" t="str">
        <f>k!$B$3</f>
        <v>INDIRECTOS OFICINA</v>
      </c>
      <c r="E65" s="20"/>
      <c r="F65" s="22">
        <f>SUM(H56:H62)</f>
        <v>45.95</v>
      </c>
      <c r="G65" s="23">
        <f>k!$D$3</f>
        <v>0.08</v>
      </c>
      <c r="H65" s="19">
        <f>G65*F65</f>
        <v>3.68</v>
      </c>
    </row>
    <row r="66" spans="1:8">
      <c r="C66" s="19" t="str">
        <f>k!$A$4</f>
        <v>IC</v>
      </c>
      <c r="D66" s="19" t="str">
        <f>k!$B$4</f>
        <v>INDIRECTOS DE CAMPO</v>
      </c>
      <c r="E66" s="20"/>
      <c r="F66" s="19">
        <f>F65</f>
        <v>45.95</v>
      </c>
      <c r="G66" s="23">
        <f>k!$D$4</f>
        <v>0.14000000000000001</v>
      </c>
      <c r="H66" s="19">
        <f>G66*F66</f>
        <v>6.43</v>
      </c>
    </row>
    <row r="67" spans="1:8">
      <c r="C67" s="19" t="str">
        <f>k!$A$5</f>
        <v>FI</v>
      </c>
      <c r="D67" s="19" t="str">
        <f>k!$B$5</f>
        <v>FINANCIAMIENTO</v>
      </c>
      <c r="E67" s="20"/>
      <c r="F67" s="19">
        <f>F66+H65+H66</f>
        <v>56.06</v>
      </c>
      <c r="G67" s="23">
        <f>k!$D$5</f>
        <v>0.01</v>
      </c>
      <c r="H67" s="19">
        <f>G67*F67</f>
        <v>0.56000000000000005</v>
      </c>
    </row>
    <row r="68" spans="1:8">
      <c r="C68" s="19" t="str">
        <f>k!$A$6</f>
        <v>UT</v>
      </c>
      <c r="D68" s="19" t="str">
        <f>k!$B$6</f>
        <v>UTILIDAD</v>
      </c>
      <c r="E68" s="20"/>
      <c r="F68" s="19">
        <f>F67+H67</f>
        <v>56.62</v>
      </c>
      <c r="G68" s="23">
        <f>k!$D$6</f>
        <v>0.05</v>
      </c>
      <c r="H68" s="19">
        <f>G68*F68</f>
        <v>2.83</v>
      </c>
    </row>
    <row r="69" spans="1:8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60.66</v>
      </c>
      <c r="G69" s="23">
        <f>k!$D$7</f>
        <v>0.02</v>
      </c>
      <c r="H69" s="19">
        <f>G69*F69</f>
        <v>1.21</v>
      </c>
    </row>
    <row r="70" spans="1:8" s="6" customFormat="1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60.66</v>
      </c>
    </row>
    <row r="73" spans="1:8" s="10" customFormat="1">
      <c r="A73" s="10" t="s">
        <v>55</v>
      </c>
      <c r="B73" s="49" t="s">
        <v>56</v>
      </c>
      <c r="C73" s="49"/>
      <c r="D73" s="49"/>
      <c r="E73" s="13" t="s">
        <v>57</v>
      </c>
      <c r="H73" s="10" t="e">
        <f>H92</f>
        <v>#VALUE!</v>
      </c>
    </row>
    <row r="74" spans="1:8">
      <c r="C74" s="1" t="s">
        <v>58</v>
      </c>
      <c r="D74" s="4" t="str" cm="1">
        <f t="array" ref="D74:F74">IFERROR(VLOOKUP(C74,MA!$A$6:$D$26,{2,3,4},0),IFERROR(VLOOKUP(C74,MO!$A$6:$D$26,{2,3,4},0),IFERROR(VLOOKUP(C74,MQ!$A$6:$D$26,{2,3,4},0),IFERROR(VLOOKUP(C74,BA!$A$6:$H$186,{2,5,8},0),{"No encontrado","X","X"}))))</f>
        <v>No encontrado</v>
      </c>
      <c r="E74" s="12" t="str">
        <v>X</v>
      </c>
      <c r="F74" s="4" t="str">
        <v>X</v>
      </c>
      <c r="G74" s="1">
        <v>1.6</v>
      </c>
      <c r="H74" s="4" t="e">
        <f t="shared" ref="H74:H77" si="3">G74*F74</f>
        <v>#VALUE!</v>
      </c>
    </row>
    <row r="75" spans="1:8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IFERROR(VLOOKUP(C75,MA!$A$6:$D$26,{2,3,4},0),IFERROR(VLOOKUP(C75,MO!$A$6:$D$26,{2,3,4},0),IFERROR(VLOOKUP(C75,MQ!$A$6:$D$26,{2,3,4},0),IFERROR(VLOOKUP(C75,BA!$A$6:$H$186,{2,5,8},0),{"No encontrado","X","X"}))))</f>
        <v>MORTERO CEMENTO-ARENA 1:5</v>
      </c>
      <c r="E75" s="12" t="str">
        <v>m3</v>
      </c>
      <c r="F75" s="4">
        <v>2752.62</v>
      </c>
      <c r="G75" s="1">
        <v>0.3</v>
      </c>
      <c r="H75" s="4">
        <f t="shared" si="3"/>
        <v>825.79</v>
      </c>
    </row>
    <row r="76" spans="1:8">
      <c r="D76" s="4"/>
      <c r="E76" s="12"/>
      <c r="F76" s="4"/>
      <c r="H76" s="4"/>
    </row>
    <row r="77" spans="1:8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IFERROR(VLOOKUP(C77,MA!$A$6:$D$26,{2,3,4},0),IFERROR(VLOOKUP(C77,MO!$A$6:$D$26,{2,3,4},0),IFERROR(VLOOKUP(C77,MQ!$A$6:$D$26,{2,3,4},0),IFERROR(VLOOKUP(C77,BA!$A$6:$H$186,{2,5,8},0),{"No encontrado","X","X"}))))</f>
        <v>ALBAÑIL, OFICIAL</v>
      </c>
      <c r="E77" s="12" t="str">
        <v>JOR</v>
      </c>
      <c r="F77" s="4">
        <v>879.7</v>
      </c>
      <c r="G77" s="1">
        <v>0.5</v>
      </c>
      <c r="H77" s="4">
        <f t="shared" si="3"/>
        <v>439.85</v>
      </c>
    </row>
    <row r="78" spans="1:8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IFERROR(VLOOKUP(C78,MA!$A$6:$D$26,{2,3,4},0),IFERROR(VLOOKUP(C78,MO!$A$6:$D$26,{2,3,4},0),IFERROR(VLOOKUP(C78,MQ!$A$6:$D$26,{2,3,4},0),IFERROR(VLOOKUP(C78,BA!$A$6:$H$186,{2,5,8},0),{"No encontrado","X","X"}))))</f>
        <v xml:space="preserve">AYUDANTE GENERAL </v>
      </c>
      <c r="E78" s="12" t="str">
        <v>JOR</v>
      </c>
      <c r="F78" s="4">
        <v>668.33</v>
      </c>
      <c r="G78" s="1">
        <v>0.5</v>
      </c>
      <c r="H78" s="4">
        <f t="shared" ref="H78" si="4">G78*F78</f>
        <v>334.17</v>
      </c>
    </row>
    <row r="80" spans="1:8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774.02</v>
      </c>
      <c r="G80" s="16">
        <f>k!$D$10</f>
        <v>0.03</v>
      </c>
      <c r="H80" s="16">
        <f>G80*F80</f>
        <v>23.22</v>
      </c>
    </row>
    <row r="81" spans="1:8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774.02</v>
      </c>
      <c r="G81" s="16">
        <f>k!$D$11</f>
        <v>0.1</v>
      </c>
      <c r="H81" s="16">
        <f>G81*F81</f>
        <v>77.400000000000006</v>
      </c>
    </row>
    <row r="82" spans="1:8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774.02</v>
      </c>
      <c r="G82" s="16">
        <f>k!$D$12</f>
        <v>0.01</v>
      </c>
      <c r="H82" s="16">
        <f>G82*F82</f>
        <v>7.74</v>
      </c>
    </row>
    <row r="83" spans="1:8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774.02</v>
      </c>
      <c r="G83" s="16">
        <f>k!$D$13</f>
        <v>0.28000000000000003</v>
      </c>
      <c r="H83" s="16">
        <f>G83*F83</f>
        <v>216.73</v>
      </c>
    </row>
    <row r="84" spans="1:8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774.02</v>
      </c>
      <c r="G84" s="16">
        <f>k!$D$14</f>
        <v>0.02</v>
      </c>
      <c r="H84" s="16">
        <f>G84*F84</f>
        <v>15.48</v>
      </c>
    </row>
    <row r="86" spans="1:8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>
      <c r="C87" s="19" t="str">
        <f>k!$A$3</f>
        <v>IO</v>
      </c>
      <c r="D87" s="19" t="str">
        <f>k!$B$3</f>
        <v>INDIRECTOS OFICINA</v>
      </c>
      <c r="E87" s="20"/>
      <c r="F87" s="22" t="e">
        <f>SUM(H74:H84)</f>
        <v>#VALUE!</v>
      </c>
      <c r="G87" s="23">
        <f>k!$D$3</f>
        <v>0.08</v>
      </c>
      <c r="H87" s="19" t="e">
        <f>G87*F87</f>
        <v>#VALUE!</v>
      </c>
    </row>
    <row r="88" spans="1:8">
      <c r="C88" s="19" t="str">
        <f>k!$A$4</f>
        <v>IC</v>
      </c>
      <c r="D88" s="19" t="str">
        <f>k!$B$4</f>
        <v>INDIRECTOS DE CAMPO</v>
      </c>
      <c r="E88" s="20"/>
      <c r="F88" s="19" t="e">
        <f>F87</f>
        <v>#VALUE!</v>
      </c>
      <c r="G88" s="23">
        <f>k!$D$4</f>
        <v>0.14000000000000001</v>
      </c>
      <c r="H88" s="19" t="e">
        <f>G88*F88</f>
        <v>#VALUE!</v>
      </c>
    </row>
    <row r="89" spans="1:8">
      <c r="C89" s="19" t="str">
        <f>k!$A$5</f>
        <v>FI</v>
      </c>
      <c r="D89" s="19" t="str">
        <f>k!$B$5</f>
        <v>FINANCIAMIENTO</v>
      </c>
      <c r="E89" s="20"/>
      <c r="F89" s="19" t="e">
        <f>F88+H87+H88</f>
        <v>#VALUE!</v>
      </c>
      <c r="G89" s="23">
        <f>k!$D$5</f>
        <v>0.01</v>
      </c>
      <c r="H89" s="19" t="e">
        <f>G89*F89</f>
        <v>#VALUE!</v>
      </c>
    </row>
    <row r="90" spans="1:8">
      <c r="C90" s="19" t="str">
        <f>k!$A$6</f>
        <v>UT</v>
      </c>
      <c r="D90" s="19" t="str">
        <f>k!$B$6</f>
        <v>UTILIDAD</v>
      </c>
      <c r="E90" s="20"/>
      <c r="F90" s="19" t="e">
        <f>F89+H89</f>
        <v>#VALUE!</v>
      </c>
      <c r="G90" s="23">
        <f>k!$D$6</f>
        <v>0.05</v>
      </c>
      <c r="H90" s="19" t="e">
        <f>G90*F90</f>
        <v>#VALUE!</v>
      </c>
    </row>
    <row r="91" spans="1:8">
      <c r="C91" s="19" t="str">
        <f>k!$A$7</f>
        <v>CA</v>
      </c>
      <c r="D91" s="19" t="str">
        <f>k!$B$7</f>
        <v>CARGOS ADICIONALES</v>
      </c>
      <c r="E91" s="20"/>
      <c r="F91" s="19" t="e">
        <f>(F90+H90)/(1-G91)</f>
        <v>#VALUE!</v>
      </c>
      <c r="G91" s="23">
        <f>k!$D$7</f>
        <v>0.02</v>
      </c>
      <c r="H91" s="19" t="e">
        <f>G91*F91</f>
        <v>#VALUE!</v>
      </c>
    </row>
    <row r="92" spans="1:8" s="6" customFormat="1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 t="e">
        <f>SUM(H87:H91)+F87</f>
        <v>#VALUE!</v>
      </c>
    </row>
    <row r="95" spans="1:8" s="10" customFormat="1" ht="33.6" customHeight="1">
      <c r="A95" s="10" t="s">
        <v>75</v>
      </c>
      <c r="B95" s="49" t="s">
        <v>76</v>
      </c>
      <c r="C95" s="49"/>
      <c r="D95" s="49"/>
      <c r="E95" s="13" t="s">
        <v>57</v>
      </c>
      <c r="H95" s="10" t="e">
        <f>H114</f>
        <v>#VALUE!</v>
      </c>
    </row>
    <row r="97" spans="3:8">
      <c r="C97" s="1" t="s">
        <v>77</v>
      </c>
      <c r="D97" s="4" t="str" cm="1">
        <f t="array" ref="D97:F97">IFERROR(VLOOKUP(C97,MA!$A$6:$D$26,{2,3,4},0),IFERROR(VLOOKUP(C97,MO!$A$6:$D$26,{2,3,4},0),IFERROR(VLOOKUP(C97,MQ!$A$6:$D$26,{2,3,4},0),IFERROR(VLOOKUP(C97,BA!$A$6:$H$186,{2,5,8},0),{"No encontrado","X","X"}))))</f>
        <v>CONCRETO F'c= 250 Kg/cm2 TMA 3/4" HECHO EN OBRA</v>
      </c>
      <c r="E97" s="12" t="str">
        <v>m3</v>
      </c>
      <c r="F97" s="4">
        <v>2666.62</v>
      </c>
      <c r="G97" s="1">
        <f>0.15*0.15*1.03</f>
        <v>0.02</v>
      </c>
      <c r="H97" s="4">
        <f t="shared" ref="H97" si="6">G97*F97</f>
        <v>53.33</v>
      </c>
    </row>
    <row r="98" spans="3:8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IFERROR(VLOOKUP(C98,MA!$A$6:$D$26,{2,3,4},0),IFERROR(VLOOKUP(C98,MO!$A$6:$D$26,{2,3,4},0),IFERROR(VLOOKUP(C98,MQ!$A$6:$D$26,{2,3,4},0),IFERROR(VLOOKUP(C98,BA!$A$6:$H$186,{2,5,8},0),{"No encontrado","X","X"}))))</f>
        <v>CONCRETO F'c= 150 Kg/cm2 TMA 3/4" HECHO EN OBRA</v>
      </c>
      <c r="E98" s="12" t="str">
        <v>m3</v>
      </c>
      <c r="F98" s="4">
        <v>2460.62</v>
      </c>
      <c r="G98" s="1">
        <v>0.3</v>
      </c>
      <c r="H98" s="4">
        <f t="shared" ref="H98" si="7">G98*F98</f>
        <v>738.19</v>
      </c>
    </row>
    <row r="99" spans="3:8">
      <c r="C99" s="1" t="s">
        <v>83</v>
      </c>
      <c r="D99" s="4" t="str" cm="1">
        <f t="array" ref="D99:F99">IFERROR(VLOOKUP(C99,MA!$A$6:$D$26,{2,3,4},0),IFERROR(VLOOKUP(C99,MO!$A$6:$D$26,{2,3,4},0),IFERROR(VLOOKUP(C99,MQ!$A$6:$D$26,{2,3,4},0),IFERROR(VLOOKUP(C99,BA!$A$6:$H$186,{2,5,8},0),{"No encontrado","X","X"}))))</f>
        <v>No encontrado</v>
      </c>
      <c r="E99" s="12" t="str">
        <v>X</v>
      </c>
      <c r="F99" s="4" t="str">
        <v>X</v>
      </c>
      <c r="G99" s="1">
        <v>1.3</v>
      </c>
      <c r="H99" s="4" t="e">
        <f t="shared" ref="H99:H100" si="8">G99*F99</f>
        <v>#VALUE!</v>
      </c>
    </row>
    <row r="100" spans="3:8">
      <c r="C100" s="1" t="s">
        <v>85</v>
      </c>
      <c r="D100" s="4" t="str" cm="1">
        <f t="array" ref="D100:F100">IFERROR(VLOOKUP(C100,MA!$A$6:$D$26,{2,3,4},0),IFERROR(VLOOKUP(C100,MO!$A$6:$D$26,{2,3,4},0),IFERROR(VLOOKUP(C100,MQ!$A$6:$D$26,{2,3,4},0),IFERROR(VLOOKUP(C100,BA!$A$6:$H$186,{2,5,8},0),{"No encontrado","X","X"}))))</f>
        <v>No encontrado</v>
      </c>
      <c r="E100" s="12" t="str">
        <v>X</v>
      </c>
      <c r="F100" s="4" t="str">
        <v>X</v>
      </c>
      <c r="G100" s="1">
        <v>2.2999999999999998</v>
      </c>
      <c r="H100" s="4" t="e">
        <f t="shared" si="8"/>
        <v>#VALUE!</v>
      </c>
    </row>
    <row r="101" spans="3:8">
      <c r="C101" s="1" t="s">
        <v>87</v>
      </c>
      <c r="D101" s="4" t="str" cm="1">
        <f t="array" ref="D101:F101">IFERROR(VLOOKUP(C101,MA!$A$6:$D$26,{2,3,4},0),IFERROR(VLOOKUP(C101,MO!$A$6:$D$26,{2,3,4},0),IFERROR(VLOOKUP(C101,MQ!$A$6:$D$26,{2,3,4},0),IFERROR(VLOOKUP(C101,BA!$A$6:$H$186,{2,5,8},0),{"No encontrado","X","X"}))))</f>
        <v>No encontrado</v>
      </c>
      <c r="E101" s="12" t="str">
        <v>X</v>
      </c>
      <c r="F101" s="4" t="str">
        <v>X</v>
      </c>
      <c r="G101" s="1">
        <f>0.15*0.2</f>
        <v>0.03</v>
      </c>
      <c r="H101" s="4" t="e">
        <f t="shared" ref="H101" si="9">G101*F101</f>
        <v>#VALUE!</v>
      </c>
    </row>
    <row r="102" spans="3:8">
      <c r="D102" s="4"/>
    </row>
    <row r="103" spans="3:8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IFERROR(VLOOKUP(C103,MA!$A$6:$D$26,{2,3,4},0),IFERROR(VLOOKUP(C103,MO!$A$6:$D$26,{2,3,4},0),IFERROR(VLOOKUP(C103,MQ!$A$6:$D$26,{2,3,4},0),IFERROR(VLOOKUP(C103,BA!$A$6:$H$186,{2,5,8},0),{"No encontrado","X","X"}))))</f>
        <v>ALBAÑIL, OFICIAL</v>
      </c>
      <c r="E103" s="12" t="str">
        <v>JOR</v>
      </c>
      <c r="F103" s="4">
        <v>879.7</v>
      </c>
      <c r="G103" s="1">
        <v>0.1</v>
      </c>
      <c r="H103" s="4">
        <f t="shared" ref="H103:H104" si="10">G103*F103</f>
        <v>87.97</v>
      </c>
    </row>
    <row r="104" spans="3:8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IFERROR(VLOOKUP(C104,MA!$A$6:$D$26,{2,3,4},0),IFERROR(VLOOKUP(C104,MO!$A$6:$D$26,{2,3,4},0),IFERROR(VLOOKUP(C104,MQ!$A$6:$D$26,{2,3,4},0),IFERROR(VLOOKUP(C104,BA!$A$6:$H$186,{2,5,8},0),{"No encontrado","X","X"}))))</f>
        <v xml:space="preserve">AYUDANTE GENERAL </v>
      </c>
      <c r="E104" s="12" t="str">
        <v>JOR</v>
      </c>
      <c r="F104" s="4">
        <v>668.33</v>
      </c>
      <c r="G104" s="1">
        <v>0.1</v>
      </c>
      <c r="H104" s="4">
        <f t="shared" si="10"/>
        <v>66.83</v>
      </c>
    </row>
    <row r="106" spans="3:8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154.80000000000001</v>
      </c>
      <c r="G106" s="16">
        <f>k!$D$10</f>
        <v>0.03</v>
      </c>
      <c r="H106" s="16">
        <f>G106*F106</f>
        <v>4.6399999999999997</v>
      </c>
    </row>
    <row r="107" spans="3:8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154.80000000000001</v>
      </c>
      <c r="G107" s="16">
        <f>k!$D$11</f>
        <v>0.1</v>
      </c>
      <c r="H107" s="16">
        <f>G107*F107</f>
        <v>15.48</v>
      </c>
    </row>
    <row r="108" spans="3:8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154.80000000000001</v>
      </c>
      <c r="G108" s="16">
        <f>k!$D$12</f>
        <v>0.01</v>
      </c>
      <c r="H108" s="16">
        <f>G108*F108</f>
        <v>1.55</v>
      </c>
    </row>
    <row r="109" spans="3:8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154.80000000000001</v>
      </c>
      <c r="G109" s="16">
        <f>k!$D$13</f>
        <v>0.28000000000000003</v>
      </c>
      <c r="H109" s="16">
        <f>G109*F109</f>
        <v>43.34</v>
      </c>
    </row>
    <row r="110" spans="3:8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154.80000000000001</v>
      </c>
      <c r="G110" s="16">
        <f>k!$D$14</f>
        <v>0.02</v>
      </c>
      <c r="H110" s="16">
        <f>G110*F110</f>
        <v>3.1</v>
      </c>
    </row>
    <row r="112" spans="3:8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3:8">
      <c r="C113" s="19" t="str">
        <f>k!$A$3</f>
        <v>IO</v>
      </c>
      <c r="D113" s="19" t="str">
        <f>k!$B$3</f>
        <v>INDIRECTOS OFICINA</v>
      </c>
      <c r="E113" s="20"/>
      <c r="F113" s="22" t="e">
        <f>SUM(H97:H110)</f>
        <v>#VALUE!</v>
      </c>
      <c r="G113" s="23">
        <f>k!$D$3</f>
        <v>0.08</v>
      </c>
      <c r="H113" s="19" t="e">
        <f>G113*F113</f>
        <v>#VALUE!</v>
      </c>
    </row>
    <row r="114" spans="3:8">
      <c r="C114" s="19" t="str">
        <f>k!$A$4</f>
        <v>IC</v>
      </c>
      <c r="D114" s="19" t="str">
        <f>k!$B$4</f>
        <v>INDIRECTOS DE CAMPO</v>
      </c>
      <c r="E114" s="20"/>
      <c r="F114" s="19" t="e">
        <f>F113</f>
        <v>#VALUE!</v>
      </c>
      <c r="G114" s="23">
        <f>k!$D$4</f>
        <v>0.14000000000000001</v>
      </c>
      <c r="H114" s="19" t="e">
        <f>G114*F114</f>
        <v>#VALUE!</v>
      </c>
    </row>
    <row r="115" spans="3:8">
      <c r="C115" s="19" t="str">
        <f>k!$A$5</f>
        <v>FI</v>
      </c>
      <c r="D115" s="19" t="str">
        <f>k!$B$5</f>
        <v>FINANCIAMIENTO</v>
      </c>
      <c r="E115" s="20"/>
      <c r="F115" s="19" t="e">
        <f>F114+H113+H114</f>
        <v>#VALUE!</v>
      </c>
      <c r="G115" s="23">
        <f>k!$D$5</f>
        <v>0.01</v>
      </c>
      <c r="H115" s="19" t="e">
        <f>G115*F115</f>
        <v>#VALUE!</v>
      </c>
    </row>
    <row r="116" spans="3:8">
      <c r="C116" s="19" t="str">
        <f>k!$A$6</f>
        <v>UT</v>
      </c>
      <c r="D116" s="19" t="str">
        <f>k!$B$6</f>
        <v>UTILIDAD</v>
      </c>
      <c r="E116" s="20"/>
      <c r="F116" s="19" t="e">
        <f>F115+H115</f>
        <v>#VALUE!</v>
      </c>
      <c r="G116" s="23">
        <f>k!$D$6</f>
        <v>0.05</v>
      </c>
      <c r="H116" s="19" t="e">
        <f>G116*F116</f>
        <v>#VALUE!</v>
      </c>
    </row>
    <row r="117" spans="3:8">
      <c r="C117" s="19" t="str">
        <f>k!$A$7</f>
        <v>CA</v>
      </c>
      <c r="D117" s="19" t="str">
        <f>k!$B$7</f>
        <v>CARGOS ADICIONALES</v>
      </c>
      <c r="E117" s="20"/>
      <c r="F117" s="19" t="e">
        <f>(F116+H116)/(1-G117)</f>
        <v>#VALUE!</v>
      </c>
      <c r="G117" s="23">
        <f>k!$D$7</f>
        <v>0.02</v>
      </c>
      <c r="H117" s="19" t="e">
        <f>G117*F117</f>
        <v>#VALUE!</v>
      </c>
    </row>
    <row r="118" spans="3:8" s="6" customFormat="1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 t="e">
        <f>SUM(H113:H117)+F113</f>
        <v>#VALUE!</v>
      </c>
    </row>
  </sheetData>
  <mergeCells count="3">
    <mergeCell ref="B73:D73"/>
    <mergeCell ref="B6:D6"/>
    <mergeCell ref="B95:D95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topLeftCell="A2" workbookViewId="0">
      <selection activeCell="D18" sqref="D18"/>
    </sheetView>
  </sheetViews>
  <sheetFormatPr baseColWidth="10" defaultColWidth="11.59765625" defaultRowHeight="13.8"/>
  <cols>
    <col min="1" max="1" width="11.59765625" style="1"/>
    <col min="2" max="2" width="37.09765625" style="1" customWidth="1"/>
    <col min="3" max="16384" width="11.59765625" style="1"/>
  </cols>
  <sheetData>
    <row r="5" spans="1:4" s="2" customFormat="1" ht="28.2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536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537</v>
      </c>
      <c r="B9" s="1" t="s">
        <v>59</v>
      </c>
      <c r="C9" s="1" t="s">
        <v>57</v>
      </c>
      <c r="D9" s="1">
        <v>450</v>
      </c>
    </row>
    <row r="10" spans="1:4">
      <c r="A10" s="1" t="s">
        <v>538</v>
      </c>
      <c r="B10" s="1" t="s">
        <v>63</v>
      </c>
      <c r="C10" s="1" t="s">
        <v>64</v>
      </c>
      <c r="D10" s="1">
        <v>2500</v>
      </c>
    </row>
    <row r="11" spans="1:4">
      <c r="A11" s="1" t="s">
        <v>539</v>
      </c>
      <c r="B11" s="1" t="s">
        <v>66</v>
      </c>
      <c r="C11" s="1" t="s">
        <v>57</v>
      </c>
      <c r="D11" s="1">
        <v>500</v>
      </c>
    </row>
    <row r="12" spans="1:4">
      <c r="A12" s="1" t="s">
        <v>68</v>
      </c>
      <c r="B12" s="1" t="s">
        <v>540</v>
      </c>
      <c r="C12" s="1" t="s">
        <v>57</v>
      </c>
      <c r="D12" s="1">
        <v>20</v>
      </c>
    </row>
    <row r="13" spans="1:4">
      <c r="A13" s="1" t="s">
        <v>541</v>
      </c>
      <c r="B13" s="1" t="s">
        <v>80</v>
      </c>
      <c r="C13" s="1" t="s">
        <v>57</v>
      </c>
      <c r="D13" s="1">
        <v>600</v>
      </c>
    </row>
    <row r="14" spans="1:4">
      <c r="A14" s="1" t="s">
        <v>542</v>
      </c>
      <c r="B14" s="1" t="s">
        <v>84</v>
      </c>
      <c r="C14" s="1" t="s">
        <v>15</v>
      </c>
      <c r="D14" s="1">
        <v>18</v>
      </c>
    </row>
    <row r="15" spans="1:4">
      <c r="A15" s="1" t="s">
        <v>543</v>
      </c>
      <c r="B15" s="1" t="s">
        <v>86</v>
      </c>
      <c r="C15" s="1" t="s">
        <v>15</v>
      </c>
      <c r="D15" s="1">
        <v>22</v>
      </c>
    </row>
    <row r="16" spans="1:4">
      <c r="A16" s="1" t="s">
        <v>544</v>
      </c>
      <c r="B16" s="1" t="s">
        <v>88</v>
      </c>
      <c r="C16" s="1" t="s">
        <v>89</v>
      </c>
      <c r="D16" s="1">
        <v>45</v>
      </c>
    </row>
    <row r="17" spans="1:4">
      <c r="A17" s="1" t="s">
        <v>547</v>
      </c>
      <c r="B17" s="1" t="s">
        <v>548</v>
      </c>
      <c r="C17" s="1" t="s">
        <v>89</v>
      </c>
      <c r="D17" s="1">
        <f>2154/1.16/19</f>
        <v>97.73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workbookViewId="0">
      <selection activeCell="F29" sqref="F29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5" spans="1:4" s="2" customFormat="1" ht="28.2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506</v>
      </c>
      <c r="C6" s="1" t="s">
        <v>10</v>
      </c>
      <c r="D6" s="1">
        <v>879.7</v>
      </c>
    </row>
    <row r="7" spans="1:4">
      <c r="A7" s="1" t="s">
        <v>11</v>
      </c>
      <c r="B7" s="1" t="s">
        <v>531</v>
      </c>
      <c r="C7" s="1" t="s">
        <v>10</v>
      </c>
      <c r="D7" s="1">
        <v>668.33</v>
      </c>
    </row>
    <row r="8" spans="1:4">
      <c r="A8" s="1" t="s">
        <v>12</v>
      </c>
      <c r="B8" s="1" t="s">
        <v>507</v>
      </c>
      <c r="C8" s="1" t="s">
        <v>10</v>
      </c>
      <c r="D8" s="1">
        <v>930.82</v>
      </c>
    </row>
    <row r="9" spans="1:4">
      <c r="A9" s="1" t="s">
        <v>13</v>
      </c>
      <c r="B9" s="1" t="s">
        <v>508</v>
      </c>
      <c r="C9" s="1" t="s">
        <v>10</v>
      </c>
      <c r="D9" s="1">
        <v>949.25</v>
      </c>
    </row>
    <row r="10" spans="1:4">
      <c r="A10" s="1" t="s">
        <v>519</v>
      </c>
      <c r="B10" s="1" t="s">
        <v>509</v>
      </c>
      <c r="C10" s="1" t="s">
        <v>10</v>
      </c>
      <c r="D10" s="1">
        <v>821.23</v>
      </c>
    </row>
    <row r="11" spans="1:4">
      <c r="A11" s="1" t="s">
        <v>520</v>
      </c>
      <c r="B11" s="1" t="s">
        <v>510</v>
      </c>
      <c r="C11" s="1" t="s">
        <v>10</v>
      </c>
      <c r="D11" s="1">
        <v>930.82</v>
      </c>
    </row>
    <row r="12" spans="1:4">
      <c r="A12" s="1" t="s">
        <v>521</v>
      </c>
      <c r="B12" s="1" t="s">
        <v>511</v>
      </c>
      <c r="C12" s="1" t="s">
        <v>10</v>
      </c>
      <c r="D12" s="1">
        <v>670.82</v>
      </c>
    </row>
    <row r="13" spans="1:4">
      <c r="A13" s="1" t="s">
        <v>522</v>
      </c>
      <c r="B13" s="1" t="s">
        <v>532</v>
      </c>
      <c r="C13" s="1" t="s">
        <v>10</v>
      </c>
      <c r="D13" s="1">
        <v>919.11</v>
      </c>
    </row>
    <row r="14" spans="1:4">
      <c r="A14" s="1" t="s">
        <v>523</v>
      </c>
      <c r="B14" s="1" t="s">
        <v>512</v>
      </c>
      <c r="C14" s="1" t="s">
        <v>10</v>
      </c>
      <c r="D14" s="1">
        <v>986.37</v>
      </c>
    </row>
    <row r="15" spans="1:4">
      <c r="A15" s="1" t="s">
        <v>524</v>
      </c>
      <c r="B15" s="1" t="s">
        <v>513</v>
      </c>
      <c r="C15" s="1" t="s">
        <v>10</v>
      </c>
      <c r="D15" s="1">
        <v>1075.6300000000001</v>
      </c>
    </row>
    <row r="16" spans="1:4">
      <c r="A16" s="1" t="s">
        <v>525</v>
      </c>
      <c r="B16" s="1" t="s">
        <v>514</v>
      </c>
      <c r="C16" s="1" t="s">
        <v>10</v>
      </c>
      <c r="D16" s="1">
        <v>1214.53</v>
      </c>
    </row>
    <row r="17" spans="1:4">
      <c r="A17" s="1" t="s">
        <v>526</v>
      </c>
      <c r="B17" s="1" t="s">
        <v>9</v>
      </c>
      <c r="C17" s="1" t="s">
        <v>10</v>
      </c>
      <c r="D17" s="1">
        <v>638.26</v>
      </c>
    </row>
    <row r="18" spans="1:4">
      <c r="A18" s="1" t="s">
        <v>527</v>
      </c>
      <c r="B18" s="1" t="s">
        <v>515</v>
      </c>
      <c r="C18" s="1" t="s">
        <v>10</v>
      </c>
      <c r="D18" s="1">
        <v>879.7</v>
      </c>
    </row>
    <row r="19" spans="1:4">
      <c r="A19" s="1" t="s">
        <v>528</v>
      </c>
      <c r="B19" s="1" t="s">
        <v>516</v>
      </c>
      <c r="C19" s="1" t="s">
        <v>10</v>
      </c>
      <c r="D19" s="1">
        <v>914.67</v>
      </c>
    </row>
    <row r="20" spans="1:4">
      <c r="A20" s="1" t="s">
        <v>529</v>
      </c>
      <c r="B20" s="1" t="s">
        <v>517</v>
      </c>
      <c r="C20" s="1" t="s">
        <v>10</v>
      </c>
      <c r="D20" s="1">
        <v>660.36</v>
      </c>
    </row>
    <row r="21" spans="1:4">
      <c r="A21" s="1" t="s">
        <v>530</v>
      </c>
      <c r="B21" s="1" t="s">
        <v>518</v>
      </c>
      <c r="C21" s="1" t="s">
        <v>10</v>
      </c>
      <c r="D21" s="1">
        <v>952.54</v>
      </c>
    </row>
    <row r="22" spans="1:4">
      <c r="A22" s="1" t="s">
        <v>533</v>
      </c>
      <c r="B22" s="1" t="s">
        <v>534</v>
      </c>
      <c r="C22" s="1" t="s">
        <v>10</v>
      </c>
      <c r="D22" s="1">
        <v>1093.26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6"/>
  <sheetViews>
    <sheetView workbookViewId="0">
      <selection activeCell="A7" sqref="A7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2" spans="1:4">
      <c r="C2" s="1" t="s">
        <v>71</v>
      </c>
    </row>
    <row r="5" spans="1:4" s="2" customFormat="1" ht="28.2" customHeight="1">
      <c r="A5" s="2" t="s">
        <v>70</v>
      </c>
      <c r="B5" s="2" t="s">
        <v>3</v>
      </c>
      <c r="C5" s="2" t="s">
        <v>5</v>
      </c>
      <c r="D5" s="2" t="s">
        <v>6</v>
      </c>
    </row>
    <row r="6" spans="1:4">
      <c r="A6" s="1" t="s">
        <v>69</v>
      </c>
      <c r="B6" s="1" t="s">
        <v>73</v>
      </c>
      <c r="C6" s="1" t="s">
        <v>72</v>
      </c>
      <c r="D6" s="1">
        <v>250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H186"/>
  <sheetViews>
    <sheetView tabSelected="1" workbookViewId="0">
      <pane xSplit="8" ySplit="5" topLeftCell="I39" activePane="bottomRight" state="frozen"/>
      <selection pane="topRight" activeCell="I1" sqref="I1"/>
      <selection pane="bottomLeft" activeCell="A6" sqref="A6"/>
      <selection pane="bottomRight" activeCell="H21" sqref="H21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74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" customHeight="1">
      <c r="A6" s="10" t="s">
        <v>60</v>
      </c>
      <c r="B6" s="10" t="s">
        <v>61</v>
      </c>
      <c r="E6" s="13" t="s">
        <v>57</v>
      </c>
      <c r="H6" s="14">
        <f>SUM(H7:H17)</f>
        <v>2752.62</v>
      </c>
    </row>
    <row r="7" spans="1:8">
      <c r="C7" s="1" t="s">
        <v>538</v>
      </c>
      <c r="D7" s="4" t="str" cm="1">
        <f t="array" ref="D7:F7">IFERROR(VLOOKUP(C7,MA!$A$6:$D$26,{2,3,4},0),IFERROR(VLOOKUP(C7,MO!$A$6:$D$26,{2,3,4},0),IFERROR(VLOOKUP(C7,MQ!$A$6:$D$26,{2,3,4},0),IFERROR(VLOOKUP(C7,BA!$A$6:$H$186,{2,5,8},0),{"No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8">
      <c r="C8" s="1" t="s">
        <v>539</v>
      </c>
      <c r="D8" s="4" t="str" cm="1">
        <f t="array" ref="D8:F8">IFERROR(VLOOKUP(C8,MA!$A$6:$D$26,{2,3,4},0),IFERROR(VLOOKUP(C8,MO!$A$6:$D$26,{2,3,4},0),IFERROR(VLOOKUP(C8,MQ!$A$6:$D$26,{2,3,4},0),IFERROR(VLOOKUP(C8,BA!$A$6:$H$186,{2,5,8},0),{"No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>
      <c r="C9" s="1" t="s">
        <v>68</v>
      </c>
      <c r="D9" s="4" t="str" cm="1">
        <f t="array" ref="D9:F9">IFERROR(VLOOKUP(C9,MA!$A$6:$D$26,{2,3,4},0),IFERROR(VLOOKUP(C9,MO!$A$6:$D$26,{2,3,4},0),IFERROR(VLOOKUP(C9,MQ!$A$6:$D$26,{2,3,4},0),IFERROR(VLOOKUP(C9,BA!$A$6:$H$186,{2,5,8},0),{"No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>
      <c r="D10" s="4"/>
      <c r="E10" s="12"/>
    </row>
    <row r="11" spans="1:8">
      <c r="C11" s="1" t="s">
        <v>526</v>
      </c>
      <c r="D11" s="4" t="str" cm="1">
        <f t="array" ref="D11:F11">IFERROR(VLOOKUP(C11,MA!$A$6:$D$26,{2,3,4},0),IFERROR(VLOOKUP(C11,MO!$A$6:$D$26,{2,3,4},0),IFERROR(VLOOKUP(C11,MQ!$A$6:$D$26,{2,3,4},0),IFERROR(VLOOKUP(C11,BA!$A$6:$H$186,{2,5,8},0),{"No encontrado","X","X"}))))</f>
        <v>PEON</v>
      </c>
      <c r="E11" s="12" t="str">
        <v>JOR</v>
      </c>
      <c r="F11" s="4">
        <v>638.26</v>
      </c>
      <c r="G11" s="1">
        <f>8/8</f>
        <v>1</v>
      </c>
      <c r="H11" s="4">
        <f>G11*F11</f>
        <v>638.26</v>
      </c>
    </row>
    <row r="12" spans="1:8">
      <c r="D12" s="4"/>
      <c r="E12" s="12"/>
    </row>
    <row r="13" spans="1:8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638.26</v>
      </c>
      <c r="G13" s="16">
        <f>k!$D$10</f>
        <v>0.03</v>
      </c>
      <c r="H13" s="16">
        <f>G13*F13</f>
        <v>19.149999999999999</v>
      </c>
    </row>
    <row r="14" spans="1:8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638.26</v>
      </c>
      <c r="G14" s="16">
        <f>k!$D$11</f>
        <v>0.1</v>
      </c>
      <c r="H14" s="16">
        <f>G14*F14</f>
        <v>63.83</v>
      </c>
    </row>
    <row r="15" spans="1:8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638.26</v>
      </c>
      <c r="G15" s="16">
        <f>k!$D$12</f>
        <v>0.01</v>
      </c>
      <c r="H15" s="16">
        <f>G15*F15</f>
        <v>6.38</v>
      </c>
    </row>
    <row r="16" spans="1:8">
      <c r="D16" s="4"/>
      <c r="E16" s="12"/>
      <c r="F16" s="4"/>
      <c r="H16" s="4"/>
    </row>
    <row r="17" spans="1:8">
      <c r="C17" s="1" t="s">
        <v>69</v>
      </c>
      <c r="D17" s="4" t="str" cm="1">
        <f t="array" ref="D17:F17">IFERROR(VLOOKUP(C17,MA!$A$6:$D$26,{2,3,4},0),IFERROR(VLOOKUP(C17,MO!$A$6:$D$26,{2,3,4},0),IFERROR(VLOOKUP(C17,MQ!$A$6:$D$26,{2,3,4},0),IFERROR(VLOOKUP(C17,BA!$A$6:$H$186,{2,5,8},0),{"No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</row>
    <row r="21" spans="1:8" s="10" customFormat="1" ht="47.4" customHeight="1">
      <c r="A21" s="10" t="s">
        <v>77</v>
      </c>
      <c r="B21" s="10" t="s">
        <v>78</v>
      </c>
      <c r="E21" s="13" t="s">
        <v>57</v>
      </c>
      <c r="H21" s="14">
        <f>SUM(H22:H33)</f>
        <v>2666.62</v>
      </c>
    </row>
    <row r="22" spans="1:8">
      <c r="C22" s="1" t="s">
        <v>538</v>
      </c>
      <c r="D22" s="4" t="str" cm="1">
        <f t="array" ref="D22:F22">IFERROR(VLOOKUP(C22,MA!$A$6:$D$26,{2,3,4},0),IFERROR(VLOOKUP(C22,MO!$A$6:$D$26,{2,3,4},0),IFERROR(VLOOKUP(C22,MQ!$A$6:$D$26,{2,3,4},0),IFERROR(VLOOKUP(C22,BA!$A$6:$H$186,{2,5,8},0),{"No encontrado","X","X"}))))</f>
        <v>CEMENTO GRIS EN SACO</v>
      </c>
      <c r="E22" s="12" t="str">
        <v>Ton</v>
      </c>
      <c r="F22" s="4">
        <v>2500</v>
      </c>
      <c r="G22" s="40">
        <v>0.41</v>
      </c>
      <c r="H22" s="4">
        <f t="shared" ref="H22:H33" si="1">G22*F22</f>
        <v>1025</v>
      </c>
    </row>
    <row r="23" spans="1:8">
      <c r="C23" s="1" t="s">
        <v>539</v>
      </c>
      <c r="D23" s="4" t="str" cm="1">
        <f t="array" ref="D23:F23">IFERROR(VLOOKUP(C23,MA!$A$6:$D$26,{2,3,4},0),IFERROR(VLOOKUP(C23,MO!$A$6:$D$26,{2,3,4},0),IFERROR(VLOOKUP(C23,MQ!$A$6:$D$26,{2,3,4},0),IFERROR(VLOOKUP(C23,BA!$A$6:$H$186,{2,5,8},0),{"No encontrado","X","X"}))))</f>
        <v>ARENA DE RIO L.A.B. EN OBRA</v>
      </c>
      <c r="E23" s="12" t="str">
        <v>m3</v>
      </c>
      <c r="F23" s="4">
        <v>500</v>
      </c>
      <c r="G23" s="40">
        <v>0.54</v>
      </c>
      <c r="H23" s="4">
        <f t="shared" si="1"/>
        <v>270</v>
      </c>
    </row>
    <row r="24" spans="1:8">
      <c r="C24" s="1" t="s">
        <v>541</v>
      </c>
      <c r="D24" s="4" t="str" cm="1">
        <f t="array" ref="D24:F24">IFERROR(VLOOKUP(C24,MA!$A$6:$D$26,{2,3,4},0),IFERROR(VLOOKUP(C24,MO!$A$6:$D$26,{2,3,4},0),IFERROR(VLOOKUP(C24,MQ!$A$6:$D$26,{2,3,4},0),IFERROR(VLOOKUP(C24,BA!$A$6:$H$186,{2,5,8},0),{"No encontrado","X","X"}))))</f>
        <v>GRAVA DE 3/4</v>
      </c>
      <c r="E24" s="12" t="str">
        <v>m3</v>
      </c>
      <c r="F24" s="4">
        <v>600</v>
      </c>
      <c r="G24" s="40">
        <v>0.64</v>
      </c>
      <c r="H24" s="4">
        <f t="shared" si="1"/>
        <v>384</v>
      </c>
    </row>
    <row r="25" spans="1:8">
      <c r="C25" s="1" t="s">
        <v>68</v>
      </c>
      <c r="D25" s="4" t="str" cm="1">
        <f t="array" ref="D25:F25">IFERROR(VLOOKUP(C25,MA!$A$6:$D$26,{2,3,4},0),IFERROR(VLOOKUP(C25,MO!$A$6:$D$26,{2,3,4},0),IFERROR(VLOOKUP(C25,MQ!$A$6:$D$26,{2,3,4},0),IFERROR(VLOOKUP(C25,BA!$A$6:$H$186,{2,5,8},0),{"No encontrado","X","X"}))))</f>
        <v>AGUA EN PIPA</v>
      </c>
      <c r="E25" s="12" t="str">
        <v>m3</v>
      </c>
      <c r="F25" s="4">
        <v>20</v>
      </c>
      <c r="G25" s="40">
        <v>0.5</v>
      </c>
      <c r="H25" s="4">
        <f t="shared" si="1"/>
        <v>10</v>
      </c>
    </row>
    <row r="26" spans="1:8">
      <c r="D26" s="4"/>
      <c r="E26" s="12"/>
      <c r="F26" s="4"/>
      <c r="G26" s="40"/>
      <c r="H26" s="4"/>
    </row>
    <row r="27" spans="1:8">
      <c r="C27" s="1" t="s">
        <v>526</v>
      </c>
      <c r="D27" s="4" t="str" cm="1">
        <f t="array" ref="D27:F27">IFERROR(VLOOKUP(C27,MA!$A$6:$D$26,{2,3,4},0),IFERROR(VLOOKUP(C27,MO!$A$6:$D$26,{2,3,4},0),IFERROR(VLOOKUP(C27,MQ!$A$6:$D$26,{2,3,4},0),IFERROR(VLOOKUP(C27,BA!$A$6:$H$186,{2,5,8},0),{"No encontrado","X","X"}))))</f>
        <v>PEON</v>
      </c>
      <c r="E27" s="12" t="str">
        <v>JOR</v>
      </c>
      <c r="F27" s="4">
        <v>638.26</v>
      </c>
      <c r="G27" s="40">
        <v>1</v>
      </c>
      <c r="H27" s="4">
        <f t="shared" si="1"/>
        <v>638.26</v>
      </c>
    </row>
    <row r="28" spans="1:8">
      <c r="D28" s="4"/>
      <c r="E28" s="12"/>
      <c r="F28" s="4"/>
      <c r="G28" s="40"/>
      <c r="H28" s="4"/>
    </row>
    <row r="29" spans="1:8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638.26</v>
      </c>
      <c r="G29" s="51">
        <f>k!$D$10</f>
        <v>0.03</v>
      </c>
      <c r="H29" s="16">
        <f>G29*F29</f>
        <v>19.149999999999999</v>
      </c>
    </row>
    <row r="30" spans="1:8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638.26</v>
      </c>
      <c r="G30" s="51">
        <f>k!$D$11</f>
        <v>0.1</v>
      </c>
      <c r="H30" s="16">
        <f>G30*F30</f>
        <v>63.83</v>
      </c>
    </row>
    <row r="31" spans="1:8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 t="shared" ref="F31" si="2">F30</f>
        <v>638.26</v>
      </c>
      <c r="G31" s="51">
        <f>k!$D$12</f>
        <v>0.01</v>
      </c>
      <c r="H31" s="16">
        <f>G31*F31</f>
        <v>6.38</v>
      </c>
    </row>
    <row r="32" spans="1:8">
      <c r="D32" s="4"/>
      <c r="E32" s="12"/>
      <c r="F32" s="4"/>
      <c r="G32" s="40"/>
      <c r="H32" s="4"/>
    </row>
    <row r="33" spans="1:8">
      <c r="C33" s="1" t="s">
        <v>69</v>
      </c>
      <c r="D33" s="4" t="str" cm="1">
        <f t="array" ref="D33:F33">IFERROR(VLOOKUP(C33,MA!$A$6:$D$26,{2,3,4},0),IFERROR(VLOOKUP(C33,MO!$A$6:$D$26,{2,3,4},0),IFERROR(VLOOKUP(C33,MQ!$A$6:$D$26,{2,3,4},0),IFERROR(VLOOKUP(C33,BA!$A$6:$H$186,{2,5,8},0),{"No encontrado","X","X"}))))</f>
        <v>REVOLVEDORA 1 SACO</v>
      </c>
      <c r="E33" s="12" t="str">
        <v>Hr</v>
      </c>
      <c r="F33" s="4">
        <v>250</v>
      </c>
      <c r="G33" s="40">
        <v>1</v>
      </c>
      <c r="H33" s="4">
        <f t="shared" si="1"/>
        <v>250</v>
      </c>
    </row>
    <row r="34" spans="1:8" ht="14.4" thickBot="1">
      <c r="A34" s="52"/>
      <c r="B34" s="52"/>
      <c r="C34" s="52"/>
      <c r="D34" s="52"/>
      <c r="E34" s="53"/>
      <c r="F34" s="52"/>
      <c r="G34" s="52"/>
      <c r="H34" s="52"/>
    </row>
    <row r="35" spans="1:8" s="10" customFormat="1" ht="47.4" customHeight="1">
      <c r="A35" s="10" t="s">
        <v>81</v>
      </c>
      <c r="B35" s="10" t="s">
        <v>545</v>
      </c>
      <c r="E35" s="13" t="s">
        <v>57</v>
      </c>
      <c r="H35" s="14">
        <f>SUM(H36:H47)</f>
        <v>2460.62</v>
      </c>
    </row>
    <row r="36" spans="1:8">
      <c r="C36" s="1" t="s">
        <v>538</v>
      </c>
      <c r="D36" s="4" t="str" cm="1">
        <f t="array" ref="D36:F36">IFERROR(VLOOKUP(C36,MA!$A$6:$D$26,{2,3,4},0),IFERROR(VLOOKUP(C36,MO!$A$6:$D$26,{2,3,4},0),IFERROR(VLOOKUP(C36,MQ!$A$6:$D$26,{2,3,4},0),IFERROR(VLOOKUP(C36,BA!$A$6:$H$186,{2,5,8},0),{"No encontrado","X","X"}))))</f>
        <v>CEMENTO GRIS EN SACO</v>
      </c>
      <c r="E36" s="12" t="str">
        <v>Ton</v>
      </c>
      <c r="F36" s="4">
        <v>2500</v>
      </c>
      <c r="G36" s="40">
        <v>0.32600000000000001</v>
      </c>
      <c r="H36" s="4">
        <f t="shared" ref="H36:H39" si="3">G36*F36</f>
        <v>815</v>
      </c>
    </row>
    <row r="37" spans="1:8">
      <c r="C37" s="1" t="s">
        <v>539</v>
      </c>
      <c r="D37" s="4" t="str" cm="1">
        <f t="array" ref="D37:F37">IFERROR(VLOOKUP(C37,MA!$A$6:$D$26,{2,3,4},0),IFERROR(VLOOKUP(C37,MO!$A$6:$D$26,{2,3,4},0),IFERROR(VLOOKUP(C37,MQ!$A$6:$D$26,{2,3,4},0),IFERROR(VLOOKUP(C37,BA!$A$6:$H$186,{2,5,8},0),{"No encontrado","X","X"}))))</f>
        <v>ARENA DE RIO L.A.B. EN OBRA</v>
      </c>
      <c r="E37" s="12" t="str">
        <v>m3</v>
      </c>
      <c r="F37" s="4">
        <v>500</v>
      </c>
      <c r="G37" s="40">
        <v>0.53600000000000003</v>
      </c>
      <c r="H37" s="4">
        <f t="shared" si="3"/>
        <v>268</v>
      </c>
    </row>
    <row r="38" spans="1:8">
      <c r="C38" s="1" t="s">
        <v>541</v>
      </c>
      <c r="D38" s="4" t="str" cm="1">
        <f t="array" ref="D38:F38">IFERROR(VLOOKUP(C38,MA!$A$6:$D$26,{2,3,4},0),IFERROR(VLOOKUP(C38,MO!$A$6:$D$26,{2,3,4},0),IFERROR(VLOOKUP(C38,MQ!$A$6:$D$26,{2,3,4},0),IFERROR(VLOOKUP(C38,BA!$A$6:$H$186,{2,5,8},0),{"No encontrado","X","X"}))))</f>
        <v>GRAVA DE 3/4</v>
      </c>
      <c r="E38" s="12" t="str">
        <v>m3</v>
      </c>
      <c r="F38" s="4">
        <v>600</v>
      </c>
      <c r="G38" s="40">
        <v>0.65</v>
      </c>
      <c r="H38" s="4">
        <f t="shared" si="3"/>
        <v>390</v>
      </c>
    </row>
    <row r="39" spans="1:8">
      <c r="C39" s="1" t="s">
        <v>68</v>
      </c>
      <c r="D39" s="4" t="str" cm="1">
        <f t="array" ref="D39:F39">IFERROR(VLOOKUP(C39,MA!$A$6:$D$26,{2,3,4},0),IFERROR(VLOOKUP(C39,MO!$A$6:$D$26,{2,3,4},0),IFERROR(VLOOKUP(C39,MQ!$A$6:$D$26,{2,3,4},0),IFERROR(VLOOKUP(C39,BA!$A$6:$H$186,{2,5,8},0),{"No encontrado","X","X"}))))</f>
        <v>AGUA EN PIPA</v>
      </c>
      <c r="E39" s="12" t="str">
        <v>m3</v>
      </c>
      <c r="F39" s="4">
        <v>20</v>
      </c>
      <c r="G39" s="40">
        <v>0.5</v>
      </c>
      <c r="H39" s="4">
        <f t="shared" si="3"/>
        <v>10</v>
      </c>
    </row>
    <row r="40" spans="1:8">
      <c r="D40" s="4"/>
      <c r="E40" s="12"/>
      <c r="F40" s="4"/>
      <c r="G40" s="40"/>
      <c r="H40" s="4"/>
    </row>
    <row r="41" spans="1:8">
      <c r="C41" s="1" t="s">
        <v>526</v>
      </c>
      <c r="D41" s="4" t="str" cm="1">
        <f t="array" ref="D41:F41">IFERROR(VLOOKUP(C41,MA!$A$6:$D$26,{2,3,4},0),IFERROR(VLOOKUP(C41,MO!$A$6:$D$26,{2,3,4},0),IFERROR(VLOOKUP(C41,MQ!$A$6:$D$26,{2,3,4},0),IFERROR(VLOOKUP(C41,BA!$A$6:$H$186,{2,5,8},0),{"No encontrado","X","X"}))))</f>
        <v>PEON</v>
      </c>
      <c r="E41" s="12" t="str">
        <v>JOR</v>
      </c>
      <c r="F41" s="4">
        <v>638.26</v>
      </c>
      <c r="G41" s="40">
        <v>1</v>
      </c>
      <c r="H41" s="4">
        <f t="shared" ref="H41" si="4">G41*F41</f>
        <v>638.26</v>
      </c>
    </row>
    <row r="42" spans="1:8">
      <c r="D42" s="4"/>
      <c r="E42" s="12"/>
      <c r="F42" s="4"/>
      <c r="G42" s="40"/>
      <c r="H42" s="4"/>
    </row>
    <row r="43" spans="1:8">
      <c r="C43" s="15" t="str">
        <f>k!$A$10</f>
        <v>HE001</v>
      </c>
      <c r="D43" s="16" t="str">
        <f>k!$B$10</f>
        <v>HERRAMIENTA MENOR</v>
      </c>
      <c r="E43" s="17" t="s">
        <v>33</v>
      </c>
      <c r="F43" s="18">
        <f>SUM(H40:H41)</f>
        <v>638.26</v>
      </c>
      <c r="G43" s="51">
        <f>k!$D$10</f>
        <v>0.03</v>
      </c>
      <c r="H43" s="16">
        <f>G43*F43</f>
        <v>19.149999999999999</v>
      </c>
    </row>
    <row r="44" spans="1:8">
      <c r="C44" s="15" t="str">
        <f>k!$A$11</f>
        <v>HE002</v>
      </c>
      <c r="D44" s="16" t="str">
        <f>k!$B$11</f>
        <v>MANDO INTERMEDIO</v>
      </c>
      <c r="E44" s="17" t="s">
        <v>33</v>
      </c>
      <c r="F44" s="16">
        <f>F43</f>
        <v>638.26</v>
      </c>
      <c r="G44" s="51">
        <f>k!$D$11</f>
        <v>0.1</v>
      </c>
      <c r="H44" s="16">
        <f>G44*F44</f>
        <v>63.83</v>
      </c>
    </row>
    <row r="45" spans="1:8">
      <c r="C45" s="15" t="str">
        <f>k!$A$12</f>
        <v>HE003</v>
      </c>
      <c r="D45" s="16" t="str">
        <f>k!$B$12</f>
        <v>EQUIPO DE SEGURIDAD</v>
      </c>
      <c r="E45" s="17" t="s">
        <v>33</v>
      </c>
      <c r="F45" s="16">
        <f t="shared" ref="F45" si="5">F44</f>
        <v>638.26</v>
      </c>
      <c r="G45" s="51">
        <f>k!$D$12</f>
        <v>0.01</v>
      </c>
      <c r="H45" s="16">
        <f>G45*F45</f>
        <v>6.38</v>
      </c>
    </row>
    <row r="46" spans="1:8">
      <c r="D46" s="4"/>
      <c r="E46" s="12"/>
      <c r="F46" s="4"/>
      <c r="G46" s="40"/>
      <c r="H46" s="4"/>
    </row>
    <row r="47" spans="1:8">
      <c r="C47" s="1" t="s">
        <v>69</v>
      </c>
      <c r="D47" s="4" t="str" cm="1">
        <f t="array" ref="D47:F47">IFERROR(VLOOKUP(C47,MA!$A$6:$D$26,{2,3,4},0),IFERROR(VLOOKUP(C47,MO!$A$6:$D$26,{2,3,4},0),IFERROR(VLOOKUP(C47,MQ!$A$6:$D$26,{2,3,4},0),IFERROR(VLOOKUP(C47,BA!$A$6:$H$186,{2,5,8},0),{"No encontrado","X","X"}))))</f>
        <v>REVOLVEDORA 1 SACO</v>
      </c>
      <c r="E47" s="12" t="str">
        <v>Hr</v>
      </c>
      <c r="F47" s="4">
        <v>250</v>
      </c>
      <c r="G47" s="40">
        <v>1</v>
      </c>
      <c r="H47" s="4">
        <f t="shared" ref="H47" si="6">G47*F47</f>
        <v>250</v>
      </c>
    </row>
    <row r="48" spans="1:8">
      <c r="D48" s="4"/>
      <c r="E48" s="12"/>
      <c r="F48" s="4"/>
      <c r="G48" s="40"/>
      <c r="H48" s="4"/>
    </row>
    <row r="49" spans="1:8" ht="14.4" thickBot="1">
      <c r="A49" s="52"/>
      <c r="B49" s="52"/>
      <c r="C49" s="52"/>
      <c r="D49" s="52"/>
      <c r="E49" s="53"/>
      <c r="F49" s="52"/>
      <c r="G49" s="52"/>
      <c r="H49" s="52"/>
    </row>
    <row r="50" spans="1:8" s="10" customFormat="1" ht="47.4" customHeight="1">
      <c r="A50" s="10" t="s">
        <v>546</v>
      </c>
      <c r="B50" s="10" t="s">
        <v>82</v>
      </c>
      <c r="E50" s="13" t="s">
        <v>50</v>
      </c>
      <c r="H50" s="14">
        <f>SUM(H51:H64)</f>
        <v>430.47</v>
      </c>
    </row>
    <row r="51" spans="1:8">
      <c r="C51" s="1" t="s">
        <v>536</v>
      </c>
      <c r="D51" s="4" t="str" cm="1">
        <f t="array" ref="D51:F51">IFERROR(VLOOKUP(C51,MA!$A$6:$D$26,{2,3,4},0),IFERROR(VLOOKUP(C51,MO!$A$6:$D$26,{2,3,4},0),IFERROR(VLOOKUP(C51,MQ!$A$6:$D$26,{2,3,4},0),IFERROR(VLOOKUP(C51,BA!$A$6:$H$186,{2,5,8},0),{"No encontrado","X","X"}))))</f>
        <v>MADERA DE PINO DE TERCERA</v>
      </c>
      <c r="E51" s="12" t="str">
        <v>Pt</v>
      </c>
      <c r="F51" s="4">
        <v>10</v>
      </c>
      <c r="G51" s="1">
        <f>(11/5)*1.25</f>
        <v>2.75</v>
      </c>
      <c r="H51" s="4">
        <f t="shared" ref="H51:H56" si="7">G51*F51</f>
        <v>27.5</v>
      </c>
    </row>
    <row r="52" spans="1:8">
      <c r="C52" s="1" t="s">
        <v>35</v>
      </c>
      <c r="D52" s="4" t="str" cm="1">
        <f t="array" ref="D52:F52">IFERROR(VLOOKUP(C52,MA!$A$6:$D$26,{2,3,4},0),IFERROR(VLOOKUP(C52,MO!$A$6:$D$26,{2,3,4},0),IFERROR(VLOOKUP(C52,MQ!$A$6:$D$26,{2,3,4},0),IFERROR(VLOOKUP(C52,BA!$A$6:$H$186,{2,5,8},0),{"No encontrado","X","X"}))))</f>
        <v>CLAVO</v>
      </c>
      <c r="E52" s="12" t="str">
        <v>Kg</v>
      </c>
      <c r="F52" s="4">
        <v>36</v>
      </c>
      <c r="G52" s="1">
        <v>0.1</v>
      </c>
      <c r="H52" s="4">
        <f t="shared" ref="H52" si="8">G52*F52</f>
        <v>3.6</v>
      </c>
    </row>
    <row r="53" spans="1:8">
      <c r="C53" s="1" t="s">
        <v>543</v>
      </c>
      <c r="D53" s="4" t="str" cm="1">
        <f t="array" ref="D53:F53">IFERROR(VLOOKUP(C53,MA!$A$6:$D$26,{2,3,4},0),IFERROR(VLOOKUP(C53,MO!$A$6:$D$26,{2,3,4},0),IFERROR(VLOOKUP(C53,MQ!$A$6:$D$26,{2,3,4},0),IFERROR(VLOOKUP(C53,BA!$A$6:$H$186,{2,5,8},0),{"No encontrado","X","X"}))))</f>
        <v>ALAMBRE RECOCIDO</v>
      </c>
      <c r="E53" s="12" t="str">
        <v>Kg</v>
      </c>
      <c r="F53" s="4">
        <v>22</v>
      </c>
      <c r="G53" s="1">
        <v>0.5</v>
      </c>
      <c r="H53" s="4">
        <f t="shared" ref="H53" si="9">G53*F53</f>
        <v>11</v>
      </c>
    </row>
    <row r="54" spans="1:8">
      <c r="C54" s="1" t="s">
        <v>547</v>
      </c>
      <c r="D54" s="4" t="str" cm="1">
        <f t="array" ref="D54:F54">IFERROR(VLOOKUP(C54,MA!$A$6:$D$26,{2,3,4},0),IFERROR(VLOOKUP(C54,MO!$A$6:$D$26,{2,3,4},0),IFERROR(VLOOKUP(C54,MQ!$A$6:$D$26,{2,3,4},0),IFERROR(VLOOKUP(C54,BA!$A$6:$H$186,{2,5,8},0),{"No encontrado","X","X"}))))</f>
        <v>DESMOLDANTE</v>
      </c>
      <c r="E54" s="12" t="str">
        <v>Lt</v>
      </c>
      <c r="F54" s="4">
        <v>97.73</v>
      </c>
      <c r="G54" s="1">
        <v>0.2</v>
      </c>
      <c r="H54" s="4">
        <f t="shared" ref="H54" si="10">G54*F54</f>
        <v>19.55</v>
      </c>
    </row>
    <row r="55" spans="1:8">
      <c r="D55" s="4"/>
      <c r="E55" s="12"/>
      <c r="F55" s="4"/>
      <c r="H55" s="4"/>
    </row>
    <row r="56" spans="1:8">
      <c r="C56" s="1" t="s">
        <v>13</v>
      </c>
      <c r="D56" s="4" t="str" cm="1">
        <f t="array" ref="D56:F56">IFERROR(VLOOKUP(C56,MA!$A$6:$D$26,{2,3,4},0),IFERROR(VLOOKUP(C56,MO!$A$6:$D$26,{2,3,4},0),IFERROR(VLOOKUP(C56,MQ!$A$6:$D$26,{2,3,4},0),IFERROR(VLOOKUP(C56,BA!$A$6:$H$186,{2,5,8},0),{"No encontrado","X","X"}))))</f>
        <v>CARPINTERO DE OBRA NEGRA, OFICIAL</v>
      </c>
      <c r="E56" s="12" t="str">
        <v>JOR</v>
      </c>
      <c r="F56" s="4">
        <v>949.25</v>
      </c>
      <c r="G56" s="1">
        <f>1/5</f>
        <v>0.2</v>
      </c>
      <c r="H56" s="4">
        <f t="shared" si="7"/>
        <v>189.85</v>
      </c>
    </row>
    <row r="57" spans="1:8">
      <c r="C57" s="1" t="s">
        <v>11</v>
      </c>
      <c r="D57" s="4" t="str" cm="1">
        <f t="array" ref="D57:F57">IFERROR(VLOOKUP(C57,MA!$A$6:$D$26,{2,3,4},0),IFERROR(VLOOKUP(C57,MO!$A$6:$D$26,{2,3,4},0),IFERROR(VLOOKUP(C57,MQ!$A$6:$D$26,{2,3,4},0),IFERROR(VLOOKUP(C57,BA!$A$6:$H$186,{2,5,8},0),{"No encontrado","X","X"}))))</f>
        <v xml:space="preserve">AYUDANTE GENERAL </v>
      </c>
      <c r="E57" s="12" t="str">
        <v>JOR</v>
      </c>
      <c r="F57" s="4">
        <v>668.33</v>
      </c>
      <c r="G57" s="1">
        <f>1/5</f>
        <v>0.2</v>
      </c>
      <c r="H57" s="4">
        <f t="shared" ref="H57" si="11">G57*F57</f>
        <v>133.66999999999999</v>
      </c>
    </row>
    <row r="58" spans="1:8">
      <c r="D58" s="4"/>
      <c r="E58" s="12"/>
      <c r="F58" s="4"/>
      <c r="H58" s="4"/>
    </row>
    <row r="59" spans="1:8">
      <c r="D59" s="4"/>
      <c r="E59" s="12"/>
    </row>
    <row r="60" spans="1:8">
      <c r="C60" s="15" t="str">
        <f>k!$A$10</f>
        <v>HE001</v>
      </c>
      <c r="D60" s="16" t="str">
        <f>k!$B$10</f>
        <v>HERRAMIENTA MENOR</v>
      </c>
      <c r="E60" s="17" t="s">
        <v>33</v>
      </c>
      <c r="F60" s="18">
        <f>SUM(H56:H57)</f>
        <v>323.52</v>
      </c>
      <c r="G60" s="16">
        <f>k!$D$10</f>
        <v>0.03</v>
      </c>
      <c r="H60" s="16">
        <f>G60*F60</f>
        <v>9.7100000000000009</v>
      </c>
    </row>
    <row r="61" spans="1:8">
      <c r="C61" s="15" t="str">
        <f>k!$A$11</f>
        <v>HE002</v>
      </c>
      <c r="D61" s="16" t="str">
        <f>k!$B$11</f>
        <v>MANDO INTERMEDIO</v>
      </c>
      <c r="E61" s="17" t="s">
        <v>33</v>
      </c>
      <c r="F61" s="16">
        <f>F60</f>
        <v>323.52</v>
      </c>
      <c r="G61" s="16">
        <f>k!$D$11</f>
        <v>0.1</v>
      </c>
      <c r="H61" s="16">
        <f>G61*F61</f>
        <v>32.35</v>
      </c>
    </row>
    <row r="62" spans="1:8">
      <c r="C62" s="15" t="str">
        <f>k!$A$12</f>
        <v>HE003</v>
      </c>
      <c r="D62" s="16" t="str">
        <f>k!$B$12</f>
        <v>EQUIPO DE SEGURIDAD</v>
      </c>
      <c r="E62" s="17" t="s">
        <v>33</v>
      </c>
      <c r="F62" s="16">
        <f t="shared" ref="F62:F64" si="12">F61</f>
        <v>323.52</v>
      </c>
      <c r="G62" s="16">
        <f>k!$D$12</f>
        <v>0.01</v>
      </c>
      <c r="H62" s="16">
        <f>G62*F62</f>
        <v>3.24</v>
      </c>
    </row>
    <row r="63" spans="1:8">
      <c r="C63" s="15"/>
      <c r="D63" s="16"/>
      <c r="E63" s="17"/>
      <c r="F63" s="16"/>
      <c r="G63" s="16"/>
      <c r="H63" s="16"/>
    </row>
    <row r="64" spans="1:8">
      <c r="C64" s="15"/>
      <c r="D64" s="16"/>
      <c r="E64" s="17"/>
      <c r="F64" s="16"/>
      <c r="G64" s="16"/>
      <c r="H64" s="16"/>
    </row>
    <row r="186" spans="1:5">
      <c r="A186" s="3" t="s">
        <v>20</v>
      </c>
      <c r="B186" s="3"/>
      <c r="C186" s="3"/>
      <c r="D186" s="3"/>
      <c r="E186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activeCell="H5" sqref="H5"/>
    </sheetView>
  </sheetViews>
  <sheetFormatPr baseColWidth="10" defaultRowHeight="13.8"/>
  <sheetData>
    <row r="1" spans="1:14">
      <c r="A1" t="s">
        <v>41</v>
      </c>
    </row>
    <row r="2" spans="1:14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>
      <c r="A3" s="27" t="s">
        <v>38</v>
      </c>
      <c r="B3" s="27" t="s">
        <v>40</v>
      </c>
      <c r="C3" s="27"/>
      <c r="D3" s="28">
        <v>0.08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>
      <c r="A4" s="27" t="s">
        <v>39</v>
      </c>
      <c r="B4" s="27" t="s">
        <v>42</v>
      </c>
      <c r="C4" s="27"/>
      <c r="D4" s="28">
        <v>0.14000000000000001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>
      <c r="A5" s="27" t="s">
        <v>43</v>
      </c>
      <c r="B5" s="27" t="s">
        <v>44</v>
      </c>
      <c r="C5" s="27"/>
      <c r="D5" s="28">
        <v>0.01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>
      <c r="A6" s="27" t="s">
        <v>45</v>
      </c>
      <c r="B6" s="27" t="s">
        <v>46</v>
      </c>
      <c r="C6" s="27"/>
      <c r="D6" s="28">
        <v>0.05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>
      <c r="A7" s="27" t="s">
        <v>47</v>
      </c>
      <c r="B7" s="27" t="s">
        <v>48</v>
      </c>
      <c r="C7" s="27"/>
      <c r="D7" s="28">
        <v>0.02</v>
      </c>
    </row>
    <row r="8" spans="1:14">
      <c r="A8" s="27" t="s">
        <v>16</v>
      </c>
      <c r="B8" s="27" t="s">
        <v>49</v>
      </c>
      <c r="C8" s="27"/>
      <c r="D8" s="28"/>
    </row>
    <row r="10" spans="1:14">
      <c r="A10" s="29" t="s">
        <v>23</v>
      </c>
      <c r="B10" s="29" t="s">
        <v>24</v>
      </c>
      <c r="C10" s="29"/>
      <c r="D10" s="30">
        <v>0.03</v>
      </c>
    </row>
    <row r="11" spans="1:14">
      <c r="A11" s="29" t="s">
        <v>25</v>
      </c>
      <c r="B11" s="29" t="s">
        <v>28</v>
      </c>
      <c r="C11" s="29"/>
      <c r="D11" s="30">
        <v>0.1</v>
      </c>
    </row>
    <row r="12" spans="1:14">
      <c r="A12" s="29" t="s">
        <v>26</v>
      </c>
      <c r="B12" s="29" t="s">
        <v>29</v>
      </c>
      <c r="C12" s="29"/>
      <c r="D12" s="30">
        <v>0.01</v>
      </c>
    </row>
    <row r="13" spans="1:14">
      <c r="A13" s="29" t="s">
        <v>27</v>
      </c>
      <c r="B13" s="29" t="s">
        <v>30</v>
      </c>
      <c r="C13" s="29"/>
      <c r="D13" s="30">
        <v>0.27560000000000001</v>
      </c>
    </row>
    <row r="14" spans="1:14">
      <c r="A14" s="29" t="s">
        <v>31</v>
      </c>
      <c r="B14" s="29" t="s">
        <v>32</v>
      </c>
      <c r="C14" s="29"/>
      <c r="D14" s="30">
        <v>0.02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Amyndra</cp:lastModifiedBy>
  <cp:lastPrinted>2024-08-13T20:07:58Z</cp:lastPrinted>
  <dcterms:created xsi:type="dcterms:W3CDTF">2024-08-08T20:21:30Z</dcterms:created>
  <dcterms:modified xsi:type="dcterms:W3CDTF">2024-10-05T17:11:51Z</dcterms:modified>
</cp:coreProperties>
</file>