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oni Cuevas\Documents\Maestria\1er Semestre\Ingeniería de costos\"/>
    </mc:Choice>
  </mc:AlternateContent>
  <xr:revisionPtr revIDLastSave="0" documentId="13_ncr:1_{B94B7B08-6052-4A75-A200-99E93B993B94}" xr6:coauthVersionLast="47" xr6:coauthVersionMax="47" xr10:uidLastSave="{00000000-0000-0000-0000-000000000000}"/>
  <bookViews>
    <workbookView xWindow="-108" yWindow="-108" windowWidth="23256" windowHeight="12456" firstSheet="3" activeTab="7" xr2:uid="{26563543-B7F8-4461-BD29-D070AE2F8C00}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Q" sheetId="8" r:id="rId5"/>
    <sheet name="MO" sheetId="3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2" i="7" l="1"/>
  <c r="G60" i="7"/>
  <c r="D66" i="7" a="1"/>
  <c r="H66" i="7" s="1"/>
  <c r="D62" i="7" a="1"/>
  <c r="H62" i="7" s="1"/>
  <c r="D61" i="7" a="1"/>
  <c r="H61" i="7" s="1"/>
  <c r="D55" i="7" a="1"/>
  <c r="H55" i="7" s="1"/>
  <c r="G53" i="7"/>
  <c r="D53" i="7"/>
  <c r="C53" i="7"/>
  <c r="G52" i="7"/>
  <c r="D52" i="7"/>
  <c r="C52" i="7"/>
  <c r="G51" i="7"/>
  <c r="D51" i="7"/>
  <c r="C51" i="7"/>
  <c r="G50" i="7"/>
  <c r="D50" i="7"/>
  <c r="C50" i="7"/>
  <c r="G49" i="7"/>
  <c r="D49" i="7"/>
  <c r="C49" i="7"/>
  <c r="D47" i="7" a="1"/>
  <c r="H47" i="7" s="1"/>
  <c r="F49" i="7" s="1"/>
  <c r="F50" i="7" s="1"/>
  <c r="F51" i="7" s="1"/>
  <c r="F52" i="7" s="1"/>
  <c r="F53" i="7" s="1"/>
  <c r="D45" i="7" a="1"/>
  <c r="D45" i="7" s="1"/>
  <c r="D44" i="7" a="1"/>
  <c r="H44" i="7" s="1"/>
  <c r="D43" i="7" a="1"/>
  <c r="H43" i="7" s="1"/>
  <c r="D42" i="7" a="1"/>
  <c r="H42" i="7" s="1"/>
  <c r="D66" i="7" l="1"/>
  <c r="D62" i="7"/>
  <c r="D61" i="7"/>
  <c r="H49" i="7"/>
  <c r="H50" i="7"/>
  <c r="H51" i="7"/>
  <c r="H45" i="7"/>
  <c r="H52" i="7"/>
  <c r="H53" i="7"/>
  <c r="D42" i="7"/>
  <c r="D43" i="7"/>
  <c r="D47" i="7"/>
  <c r="D55" i="7"/>
  <c r="D44" i="7"/>
  <c r="H41" i="7" l="1"/>
  <c r="B6" i="1" l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72" i="7"/>
  <c r="C72" i="7"/>
  <c r="D71" i="7"/>
  <c r="C71" i="7"/>
  <c r="D70" i="7"/>
  <c r="C70" i="7"/>
  <c r="D69" i="7"/>
  <c r="C69" i="7"/>
  <c r="D68" i="7"/>
  <c r="C68" i="7"/>
  <c r="D35" i="7"/>
  <c r="C35" i="7"/>
  <c r="D34" i="7"/>
  <c r="C34" i="7"/>
  <c r="D33" i="7"/>
  <c r="C33" i="7"/>
  <c r="D32" i="7"/>
  <c r="C32" i="7"/>
  <c r="D31" i="7"/>
  <c r="C31" i="7"/>
  <c r="D17" i="7"/>
  <c r="D16" i="7"/>
  <c r="D15" i="7"/>
  <c r="D14" i="7"/>
  <c r="D13" i="7"/>
  <c r="C17" i="7"/>
  <c r="C16" i="7"/>
  <c r="C15" i="7"/>
  <c r="C14" i="7"/>
  <c r="C13" i="7"/>
  <c r="D12" i="1" a="1"/>
  <c r="D12" i="1" s="1"/>
  <c r="D8" i="1" a="1"/>
  <c r="D8" i="1" s="1"/>
  <c r="D9" i="1" a="1"/>
  <c r="D9" i="1" s="1"/>
  <c r="G72" i="7"/>
  <c r="G71" i="7"/>
  <c r="G70" i="7"/>
  <c r="G69" i="7"/>
  <c r="G68" i="7"/>
  <c r="G35" i="7"/>
  <c r="G34" i="7"/>
  <c r="G33" i="7"/>
  <c r="G32" i="7"/>
  <c r="G31" i="7"/>
  <c r="G17" i="7"/>
  <c r="G16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7" i="7" a="1"/>
  <c r="D37" i="7" s="1"/>
  <c r="D29" i="7" a="1"/>
  <c r="D29" i="7" s="1"/>
  <c r="D27" i="7" a="1"/>
  <c r="D27" i="7" s="1"/>
  <c r="D26" i="7" a="1"/>
  <c r="D26" i="7" s="1"/>
  <c r="D25" i="7" a="1"/>
  <c r="D25" i="7" s="1"/>
  <c r="D24" i="7" a="1"/>
  <c r="D24" i="7" s="1"/>
  <c r="D19" i="7" a="1"/>
  <c r="D19" i="7" s="1"/>
  <c r="D9" i="7" a="1"/>
  <c r="D9" i="7" s="1"/>
  <c r="D8" i="7" a="1"/>
  <c r="D8" i="7" s="1"/>
  <c r="D7" i="7" a="1"/>
  <c r="D7" i="7" s="1"/>
  <c r="D11" i="7" a="1"/>
  <c r="D11" i="7" s="1"/>
  <c r="D65" i="7" a="1"/>
  <c r="D65" i="7" s="1"/>
  <c r="D63" i="7" a="1"/>
  <c r="D63" i="7" s="1"/>
  <c r="D60" i="7" a="1"/>
  <c r="D60" i="7" s="1"/>
  <c r="G101" i="1"/>
  <c r="G97" i="1"/>
  <c r="D27" i="1"/>
  <c r="C27" i="1"/>
  <c r="G26" i="1"/>
  <c r="G25" i="1"/>
  <c r="G24" i="1"/>
  <c r="G23" i="1"/>
  <c r="G22" i="1"/>
  <c r="D21" i="10" l="1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7" i="7"/>
  <c r="H78" i="1"/>
  <c r="H24" i="7"/>
  <c r="H26" i="7"/>
  <c r="H27" i="7"/>
  <c r="H7" i="7"/>
  <c r="H8" i="7"/>
  <c r="H60" i="7"/>
  <c r="H63" i="7"/>
  <c r="H65" i="7"/>
  <c r="F68" i="7" s="1"/>
  <c r="H25" i="7"/>
  <c r="H29" i="7"/>
  <c r="F31" i="7" s="1"/>
  <c r="H19" i="7"/>
  <c r="H11" i="7"/>
  <c r="F13" i="7" s="1"/>
  <c r="H101" i="1"/>
  <c r="H100" i="1"/>
  <c r="H99" i="1"/>
  <c r="H8" i="1"/>
  <c r="H9" i="1"/>
  <c r="H10" i="1"/>
  <c r="H12" i="1"/>
  <c r="H13" i="1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2" i="7"/>
  <c r="H31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69" i="7" l="1"/>
  <c r="H68" i="7"/>
  <c r="F46" i="1"/>
  <c r="H15" i="1"/>
  <c r="H32" i="7"/>
  <c r="F33" i="7"/>
  <c r="F61" i="1"/>
  <c r="H60" i="1"/>
  <c r="F81" i="1"/>
  <c r="H80" i="1"/>
  <c r="F107" i="1"/>
  <c r="H106" i="1"/>
  <c r="F15" i="7"/>
  <c r="H14" i="7"/>
  <c r="F17" i="1"/>
  <c r="H16" i="1"/>
  <c r="F70" i="7" l="1"/>
  <c r="H69" i="7"/>
  <c r="F34" i="7"/>
  <c r="H33" i="7"/>
  <c r="F16" i="7"/>
  <c r="H15" i="7"/>
  <c r="H107" i="1"/>
  <c r="F108" i="1"/>
  <c r="F82" i="1"/>
  <c r="H81" i="1"/>
  <c r="F62" i="1"/>
  <c r="H62" i="1" s="1"/>
  <c r="H61" i="1"/>
  <c r="H17" i="1"/>
  <c r="F18" i="1"/>
  <c r="F65" i="1" l="1"/>
  <c r="H65" i="1" s="1"/>
  <c r="F71" i="7"/>
  <c r="H70" i="7"/>
  <c r="F35" i="7"/>
  <c r="H35" i="7" s="1"/>
  <c r="H34" i="7"/>
  <c r="F83" i="1"/>
  <c r="H82" i="1"/>
  <c r="F109" i="1"/>
  <c r="H108" i="1"/>
  <c r="F17" i="7"/>
  <c r="H17" i="7" s="1"/>
  <c r="H16" i="7"/>
  <c r="H18" i="1"/>
  <c r="F19" i="1"/>
  <c r="H19" i="1" s="1"/>
  <c r="H6" i="7" l="1"/>
  <c r="F66" i="1"/>
  <c r="H66" i="1" s="1"/>
  <c r="F67" i="1" s="1"/>
  <c r="H67" i="1" s="1"/>
  <c r="F68" i="1" s="1"/>
  <c r="F72" i="7"/>
  <c r="H72" i="7" s="1"/>
  <c r="H71" i="7"/>
  <c r="F110" i="1"/>
  <c r="H110" i="1" s="1"/>
  <c r="H109" i="1"/>
  <c r="F84" i="1"/>
  <c r="H84" i="1" s="1"/>
  <c r="H83" i="1"/>
  <c r="F22" i="1"/>
  <c r="H23" i="7"/>
  <c r="D97" i="1" s="1" a="1"/>
  <c r="D97" i="1" s="1"/>
  <c r="H59" i="7" l="1"/>
  <c r="D98" i="1" s="1" a="1"/>
  <c r="D98" i="1" s="1"/>
  <c r="H68" i="1"/>
  <c r="F69" i="1" s="1"/>
  <c r="H69" i="1" s="1"/>
  <c r="H70" i="1" s="1"/>
  <c r="D75" i="1" a="1"/>
  <c r="D75" i="1" s="1"/>
  <c r="H97" i="1"/>
  <c r="H98" i="1" l="1"/>
  <c r="F113" i="1" s="1"/>
  <c r="H113" i="1" s="1"/>
  <c r="H75" i="1"/>
  <c r="F87" i="1" s="1"/>
  <c r="F23" i="1"/>
  <c r="H22" i="1"/>
  <c r="F114" i="1" l="1"/>
  <c r="H114" i="1" s="1"/>
  <c r="H95" i="1" s="1"/>
  <c r="F88" i="1"/>
  <c r="H88" i="1" s="1"/>
  <c r="H87" i="1"/>
  <c r="H23" i="1"/>
  <c r="F24" i="1" s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<sst xmlns="http://schemas.openxmlformats.org/spreadsheetml/2006/main" count="894" uniqueCount="556">
  <si>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</si>
  <si>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</si>
  <si>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</si>
  <si>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</si>
  <si>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</si>
  <si>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</si>
  <si>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</si>
  <si>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</si>
  <si>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</si>
  <si>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</si>
  <si>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</si>
  <si>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</si>
  <si>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</si>
  <si>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</si>
  <si>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</si>
  <si>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</si>
  <si>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</si>
  <si>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</si>
  <si>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</si>
  <si>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</si>
  <si>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</si>
  <si>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</si>
  <si>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</si>
  <si>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</si>
  <si>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</si>
  <si>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</si>
  <si>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</si>
  <si>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</si>
  <si>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</si>
  <si>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</si>
  <si>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</si>
  <si>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</si>
  <si>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</si>
  <si>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</si>
  <si>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</si>
  <si>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</si>
  <si>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</si>
  <si>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</si>
  <si>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</si>
  <si>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</si>
  <si>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</si>
  <si>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</si>
  <si>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</si>
  <si>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</si>
  <si>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</si>
  <si>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</si>
  <si>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</si>
  <si>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</si>
  <si>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</si>
  <si>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</si>
  <si>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</si>
  <si>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</si>
  <si>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</si>
  <si>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</si>
  <si>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</si>
  <si>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</si>
  <si>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</si>
  <si>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</si>
  <si>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</si>
  <si>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</si>
  <si>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</si>
  <si>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</si>
  <si>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</si>
  <si>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</si>
  <si>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</si>
  <si>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</si>
  <si>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</si>
  <si>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</si>
  <si>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</si>
  <si>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</si>
  <si>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</si>
  <si>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</si>
  <si>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</si>
  <si>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</si>
  <si>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</si>
  <si>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</si>
  <si>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</si>
  <si>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</si>
  <si>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</si>
  <si>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</si>
  <si>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</si>
  <si>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</si>
  <si>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</si>
  <si>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</si>
  <si>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</si>
  <si>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</si>
  <si>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</si>
  <si>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</si>
  <si>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</si>
  <si>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</si>
  <si>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</si>
  <si>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</si>
  <si>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</si>
  <si>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</si>
  <si>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</si>
  <si>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</si>
  <si>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</si>
  <si>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</si>
  <si>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</si>
  <si>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</si>
  <si>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</si>
  <si>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</si>
  <si>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</si>
  <si>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</si>
  <si>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</si>
  <si>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</si>
  <si>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</si>
  <si>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</si>
  <si>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</si>
  <si>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</si>
  <si>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</si>
  <si>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</si>
  <si>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</si>
  <si>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</si>
  <si>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</si>
  <si>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</si>
  <si>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</si>
  <si>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</si>
  <si>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</si>
  <si>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</si>
  <si>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</si>
  <si>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</si>
  <si>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</si>
  <si>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</si>
  <si>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</si>
  <si>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</si>
  <si>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</si>
  <si>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</si>
  <si>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</si>
  <si>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</si>
  <si>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</si>
  <si>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</si>
  <si>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</si>
  <si>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</si>
  <si>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</si>
  <si>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</si>
  <si>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</si>
  <si>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</si>
  <si>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</si>
  <si>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</si>
  <si>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</si>
  <si>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</si>
  <si>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</si>
  <si>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</si>
  <si>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</si>
  <si>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</si>
  <si>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</si>
  <si>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</si>
  <si>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</si>
  <si>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</si>
  <si>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</si>
  <si>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</si>
  <si>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</si>
  <si>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</si>
  <si>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</si>
  <si>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</si>
  <si>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</si>
  <si>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</si>
  <si>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</si>
  <si>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</si>
  <si>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</si>
  <si>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</si>
  <si>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</si>
  <si>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</si>
  <si>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</si>
  <si>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</si>
  <si>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</si>
  <si>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</si>
  <si>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</si>
  <si>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</si>
  <si>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</si>
  <si>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</si>
  <si>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</si>
  <si>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</si>
  <si>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</si>
  <si>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</si>
  <si>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</si>
  <si>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</si>
  <si>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</si>
  <si>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</si>
  <si>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</si>
  <si>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</si>
  <si>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</si>
  <si>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</si>
  <si>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</si>
  <si>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</si>
  <si>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</si>
  <si>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</si>
  <si>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</si>
  <si>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</si>
  <si>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</si>
  <si>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</si>
  <si>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</si>
  <si>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</si>
  <si>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</si>
  <si>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</si>
  <si>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</si>
  <si>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</si>
  <si>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</si>
  <si>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</si>
  <si>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</si>
  <si>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</si>
  <si>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</si>
  <si>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</si>
  <si>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</si>
  <si>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</si>
  <si>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</si>
  <si>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</si>
  <si>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</si>
  <si>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</si>
  <si>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</si>
  <si>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</si>
  <si>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</si>
  <si>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</si>
  <si>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</si>
  <si>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</si>
  <si>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</si>
  <si>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</si>
  <si>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</si>
  <si>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</si>
  <si>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</si>
  <si>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</si>
  <si>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</si>
  <si>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</si>
  <si>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</si>
  <si>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</si>
  <si>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</si>
  <si>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</si>
  <si>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</si>
  <si>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</si>
  <si>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</si>
  <si>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</si>
  <si>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</si>
  <si>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</si>
  <si>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</si>
  <si>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</si>
  <si>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</si>
  <si>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</si>
  <si>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</si>
  <si>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</si>
  <si>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</si>
  <si>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</si>
  <si>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</si>
  <si>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</si>
  <si>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</si>
  <si>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</si>
  <si>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</si>
  <si>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</si>
  <si>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</si>
  <si>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</si>
  <si>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</si>
  <si>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</si>
  <si>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</si>
  <si>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</si>
  <si>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</si>
  <si>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</si>
  <si>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</si>
  <si>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</si>
  <si>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</si>
  <si>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</si>
  <si>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</si>
  <si>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</si>
  <si>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</si>
  <si>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</si>
  <si>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</si>
  <si>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</si>
  <si>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</si>
  <si>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</si>
  <si>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</si>
  <si>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</si>
  <si>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</si>
  <si>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</si>
  <si>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</si>
  <si>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</si>
  <si>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</si>
  <si>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</si>
  <si>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</si>
  <si>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</si>
  <si>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</si>
  <si>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</si>
  <si>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</si>
  <si>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</si>
  <si>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</si>
  <si>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</si>
  <si>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</si>
  <si>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</si>
  <si>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</si>
  <si>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</si>
  <si>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</si>
  <si>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</si>
  <si>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</si>
  <si>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</si>
  <si>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</si>
  <si>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</si>
  <si>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</si>
  <si>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</si>
  <si>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</si>
  <si>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</si>
  <si>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</si>
  <si>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</si>
  <si>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</si>
  <si>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</si>
  <si>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</si>
  <si>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</si>
  <si>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</si>
  <si>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</si>
  <si>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</si>
  <si>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</si>
  <si>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</si>
  <si>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</si>
  <si>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</si>
  <si>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</si>
  <si>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</si>
  <si>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</si>
  <si>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</si>
  <si>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</si>
  <si>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</si>
  <si>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</si>
  <si>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</si>
  <si>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</si>
  <si>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</si>
  <si>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</si>
  <si>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</si>
  <si>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</si>
  <si>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</si>
  <si>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</si>
  <si>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</si>
  <si>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</si>
  <si>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</si>
  <si>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</si>
  <si>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</si>
  <si>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</si>
  <si>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</si>
  <si>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</si>
  <si>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</si>
  <si>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</si>
  <si>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</si>
  <si>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</si>
  <si>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</si>
  <si>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</si>
  <si>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</si>
  <si>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</si>
  <si>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</si>
  <si>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</si>
  <si>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</si>
  <si>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</si>
  <si>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</si>
  <si>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</si>
  <si>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</si>
  <si>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</si>
  <si>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</si>
  <si>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</si>
  <si>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</si>
  <si>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</si>
  <si>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</si>
  <si>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</si>
  <si>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</si>
  <si>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</si>
  <si>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</si>
  <si>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</si>
  <si>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</si>
  <si>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</si>
  <si>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</si>
  <si>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</si>
  <si>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</si>
  <si>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</si>
  <si>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</si>
  <si>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</si>
  <si>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</si>
  <si>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</si>
  <si>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</si>
  <si>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</si>
  <si>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</si>
  <si>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</si>
  <si>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</si>
  <si>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</si>
  <si>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</si>
  <si>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</si>
  <si>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</si>
  <si>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</si>
  <si>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</si>
  <si>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</si>
  <si>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</si>
  <si>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</si>
  <si>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</si>
  <si>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</si>
  <si>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</si>
  <si>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</si>
  <si>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</si>
  <si>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</si>
  <si>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</si>
  <si>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</si>
  <si>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</si>
  <si>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</si>
  <si>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</si>
  <si>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</si>
  <si>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</si>
  <si>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</si>
  <si>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</si>
  <si>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</si>
  <si>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</si>
  <si>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</si>
  <si>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</si>
  <si>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</si>
  <si>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</si>
  <si>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</si>
  <si>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</si>
  <si>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</si>
  <si>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</si>
  <si>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</si>
  <si>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</si>
  <si>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</si>
  <si>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</si>
  <si>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</si>
  <si>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</si>
  <si>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</si>
  <si>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</si>
  <si>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</si>
  <si>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</si>
  <si>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</si>
  <si>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</si>
  <si>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</si>
  <si>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</si>
  <si>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</si>
  <si>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</si>
  <si>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</si>
  <si>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</si>
  <si>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</si>
  <si>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</si>
  <si>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</si>
  <si>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</si>
  <si>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</si>
  <si>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</si>
  <si>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</si>
  <si>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</si>
  <si>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</si>
  <si>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</si>
  <si>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</si>
  <si>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</si>
  <si>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</si>
  <si>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</si>
  <si>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</si>
  <si>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</si>
  <si>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</si>
  <si>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</si>
  <si>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</si>
  <si>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</si>
  <si>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</si>
  <si>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</si>
  <si>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</si>
  <si>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</si>
  <si>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</si>
  <si>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</si>
  <si>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</si>
  <si>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</si>
  <si>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</si>
  <si>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</si>
  <si>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</si>
  <si>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</si>
  <si>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</si>
  <si>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</si>
  <si>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</si>
  <si>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</si>
  <si>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</si>
  <si>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</si>
  <si>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</si>
  <si>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</si>
  <si>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</si>
  <si>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</si>
  <si>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</si>
  <si>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</si>
  <si>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</si>
  <si>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</si>
  <si>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</si>
  <si>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</si>
  <si>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</si>
  <si>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</si>
  <si>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</si>
  <si>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</si>
  <si>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</si>
  <si>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</si>
  <si>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</si>
  <si>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</si>
  <si>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</si>
  <si>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</si>
  <si>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</si>
  <si>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</si>
  <si>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</si>
  <si>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</si>
  <si>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</si>
  <si>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</si>
  <si>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</si>
  <si>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</si>
  <si>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</si>
  <si>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</si>
  <si>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</si>
  <si>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</si>
  <si>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</si>
  <si>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</si>
  <si>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</si>
  <si>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</si>
  <si>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</si>
  <si>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</si>
  <si>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</si>
  <si>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</si>
  <si>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</si>
  <si>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</si>
  <si>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</si>
  <si>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</si>
  <si>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</si>
  <si>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</si>
  <si>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</si>
  <si>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</si>
  <si>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</si>
  <si>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</si>
  <si>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</si>
  <si>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</si>
  <si>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</si>
  <si>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</si>
  <si>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</si>
  <si>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</si>
  <si>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</si>
  <si>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</si>
  <si>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</si>
  <si>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</si>
  <si>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</si>
  <si>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</si>
  <si>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</si>
  <si>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</si>
  <si>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</si>
  <si>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</si>
  <si>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</si>
  <si>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</si>
  <si>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</si>
  <si>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</si>
  <si>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</si>
  <si>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</si>
  <si>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</si>
  <si>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</si>
  <si>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</si>
  <si>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</si>
  <si>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</si>
  <si>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</si>
  <si>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</si>
  <si>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</si>
  <si>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DESM</t>
  </si>
  <si>
    <t>ALAMBRON</t>
  </si>
  <si>
    <t>EMULSION</t>
  </si>
  <si>
    <t>TABIQUE</t>
  </si>
  <si>
    <t>DESMOLDANTE</t>
  </si>
  <si>
    <t>VAPOTITE</t>
  </si>
  <si>
    <t>TABIQUE RR 7-14-28</t>
  </si>
  <si>
    <t>ALAMBRON 1/4"</t>
  </si>
  <si>
    <t>Millar</t>
  </si>
  <si>
    <t>BA004</t>
  </si>
  <si>
    <t>CONCRETO F'c= 150 Kg/cm2 TMA 3/4" HECHO EN OBRA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</si>
</sst>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165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5.77734375" style="1" customWidth="1"/>
    <col min="2" max="2" width="72.33203125" style="1" customWidth="1"/>
    <col min="3" max="16384" width="11.5546875" style="1"/>
  </cols>
  <sheetData>
    <row r="1" spans="1:5" x14ac:dyDescent="0.3">
      <c r="C1" s="9"/>
      <c r="D1" s="9"/>
    </row>
    <row r="2" spans="1:5" x14ac:dyDescent="0.3">
      <c r="C2" s="46" t="s">
        <v>498</v>
      </c>
      <c r="D2" s="9"/>
    </row>
    <row r="3" spans="1:5" x14ac:dyDescent="0.3">
      <c r="C3" s="9" t="s">
        <v>504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218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225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3">
      <c r="B7" s="6" t="s">
        <v>95</v>
      </c>
    </row>
    <row r="8" spans="1:6" ht="43.2" x14ac:dyDescent="0.3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109</v>
      </c>
      <c r="C13" s="38"/>
      <c r="D13" s="42"/>
      <c r="F13" s="43">
        <f>SUM(F8:F12)</f>
        <v>473700.94</v>
      </c>
    </row>
    <row r="14" spans="1:6" x14ac:dyDescent="0.3">
      <c r="B14" s="39" t="s">
        <v>110</v>
      </c>
      <c r="C14" s="38"/>
      <c r="D14" s="42"/>
      <c r="F14" s="10"/>
    </row>
    <row r="15" spans="1:6" ht="72" x14ac:dyDescent="0.3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00.8" x14ac:dyDescent="0.3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138</v>
      </c>
      <c r="C28" s="38"/>
      <c r="D28" s="42"/>
      <c r="F28" s="43">
        <f>SUM(F15:F27)</f>
        <v>198852.83</v>
      </c>
    </row>
    <row r="29" spans="1:6" x14ac:dyDescent="0.3">
      <c r="B29" s="39" t="s">
        <v>139</v>
      </c>
      <c r="C29" s="38"/>
      <c r="D29" s="42"/>
      <c r="F29" s="10"/>
    </row>
    <row r="30" spans="1:6" ht="43.2" x14ac:dyDescent="0.3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173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174</v>
      </c>
      <c r="C47" s="39"/>
      <c r="D47" s="44"/>
      <c r="E47" s="6"/>
      <c r="F47" s="43"/>
    </row>
    <row r="48" spans="1:6" ht="57.6" x14ac:dyDescent="0.3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86.4" x14ac:dyDescent="0.3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224</v>
      </c>
      <c r="F72" s="6">
        <f>SUM(F48:F71)</f>
        <v>678831.77</v>
      </c>
    </row>
    <row r="73" spans="1:6" ht="28.8" x14ac:dyDescent="0.3">
      <c r="B73" s="39" t="s">
        <v>226</v>
      </c>
      <c r="C73" s="38"/>
      <c r="D73" s="42"/>
      <c r="E73" s="38"/>
    </row>
    <row r="74" spans="1:6" ht="72" x14ac:dyDescent="0.3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502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256</v>
      </c>
      <c r="C92" s="39"/>
      <c r="D92" s="44"/>
      <c r="E92" s="39"/>
      <c r="F92" s="10"/>
    </row>
    <row r="93" spans="1:6" ht="86.4" x14ac:dyDescent="0.3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57.6" x14ac:dyDescent="0.3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275</v>
      </c>
      <c r="C103" s="39"/>
      <c r="D103" s="44"/>
      <c r="E103" s="39"/>
      <c r="F103" s="10"/>
    </row>
    <row r="104" spans="1:6" ht="43.2" x14ac:dyDescent="0.3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298</v>
      </c>
      <c r="C115" s="39"/>
      <c r="D115" s="44"/>
      <c r="E115" s="39"/>
      <c r="F115" s="10"/>
    </row>
    <row r="116" spans="1:6" ht="86.4" x14ac:dyDescent="0.3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00.8" x14ac:dyDescent="0.3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72" x14ac:dyDescent="0.3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332</v>
      </c>
      <c r="C133" s="39"/>
      <c r="D133" s="44"/>
      <c r="E133" s="39"/>
      <c r="F133" s="10"/>
    </row>
    <row r="134" spans="1:6" ht="86.4" x14ac:dyDescent="0.3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342</v>
      </c>
      <c r="C139" s="39"/>
      <c r="D139" s="44"/>
      <c r="E139" s="39"/>
      <c r="F139" s="10"/>
    </row>
    <row r="140" spans="1:6" ht="72" x14ac:dyDescent="0.3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370</v>
      </c>
    </row>
    <row r="155" spans="1:6" s="38" customFormat="1" ht="57.6" x14ac:dyDescent="0.3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72" x14ac:dyDescent="0.3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385</v>
      </c>
      <c r="D162" s="42"/>
      <c r="F162" s="39">
        <f>SUM(F155:F161)</f>
        <v>14256.34</v>
      </c>
    </row>
    <row r="163" spans="1:6" s="38" customFormat="1" x14ac:dyDescent="0.3">
      <c r="B163" s="39" t="s">
        <v>386</v>
      </c>
      <c r="D163" s="42"/>
    </row>
    <row r="164" spans="1:6" s="38" customFormat="1" ht="57.6" x14ac:dyDescent="0.3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397</v>
      </c>
      <c r="D169" s="42"/>
      <c r="F169" s="39">
        <f>SUM(F164:F168)</f>
        <v>62192.77</v>
      </c>
    </row>
    <row r="170" spans="1:6" x14ac:dyDescent="0.3">
      <c r="B170" s="6" t="s">
        <v>398</v>
      </c>
    </row>
    <row r="171" spans="1:6" s="38" customFormat="1" ht="72" x14ac:dyDescent="0.3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00.8" x14ac:dyDescent="0.3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419</v>
      </c>
      <c r="F187" s="39">
        <f>SUM(F171:F186)</f>
        <v>65092.9</v>
      </c>
    </row>
    <row r="188" spans="1:6" x14ac:dyDescent="0.3">
      <c r="B188" s="6" t="s">
        <v>420</v>
      </c>
    </row>
    <row r="189" spans="1:6" s="38" customFormat="1" ht="72" x14ac:dyDescent="0.3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447</v>
      </c>
      <c r="F202" s="6">
        <f>SUM(F189:F201)</f>
        <v>232807.83</v>
      </c>
    </row>
    <row r="203" spans="1:6" x14ac:dyDescent="0.3">
      <c r="B203" s="6" t="s">
        <v>448</v>
      </c>
    </row>
    <row r="204" spans="1:6" ht="57.6" x14ac:dyDescent="0.3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57.6" x14ac:dyDescent="0.3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486</v>
      </c>
      <c r="C223" s="38"/>
      <c r="D223" s="42"/>
      <c r="E223" s="38"/>
      <c r="F223" s="38"/>
    </row>
    <row r="224" spans="1:6" ht="86.4" x14ac:dyDescent="0.3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492</v>
      </c>
      <c r="C227" s="38"/>
      <c r="D227" s="42"/>
      <c r="E227" s="38"/>
      <c r="F227" s="38"/>
    </row>
    <row r="228" spans="1:6" ht="43.2" x14ac:dyDescent="0.3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90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3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257.91000000000003</v>
      </c>
    </row>
    <row r="8" spans="1:8" x14ac:dyDescent="0.3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IFERROR(VLOOKUP(C8,BA!$A$6:$H$194,{2,5,8},0),{"No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3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IFERROR(VLOOKUP(C9,MA!$A$6:$D$26,{2,3,4},0),IFERROR(VLOOKUP(C9,MO!$A$6:$D$26,{2,3,4},0),IFERROR(VLOOKUP(C9,MQ!$A$6:$D$26,{2,3,4},0),IFERROR(VLOOKUP(C9,BA!$A$6:$H$194,{2,5,8},0),{"No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3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IFERROR(VLOOKUP(C10,MA!$A$6:$D$26,{2,3,4},0),IFERROR(VLOOKUP(C10,MO!$A$6:$D$26,{2,3,4},0),IFERROR(VLOOKUP(C10,MQ!$A$6:$D$26,{2,3,4},0),IFERROR(VLOOKUP(C10,BA!$A$6:$H$194,{2,5,8},0),{"No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3">
      <c r="D11" s="4"/>
    </row>
    <row r="12" spans="1:8" x14ac:dyDescent="0.3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IFERROR(VLOOKUP(C12,BA!$A$6:$H$194,{2,5,8},0),{"No encontrado","X","X"}))))</f>
        <v>ALBAÑIL, OFICIAL</v>
      </c>
      <c r="E12" s="12" t="str">
        <v>JOR</v>
      </c>
      <c r="F12" s="4">
        <v>879.7</v>
      </c>
      <c r="G12" s="1">
        <v>0.1</v>
      </c>
      <c r="H12" s="4">
        <f>G12*F12</f>
        <v>87.97</v>
      </c>
    </row>
    <row r="13" spans="1:8" x14ac:dyDescent="0.3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IFERROR(VLOOKUP(C13,MA!$A$6:$D$26,{2,3,4},0),IFERROR(VLOOKUP(C13,MO!$A$6:$D$26,{2,3,4},0),IFERROR(VLOOKUP(C13,MQ!$A$6:$D$26,{2,3,4},0),IFERROR(VLOOKUP(C13,BA!$A$6:$H$194,{2,5,8},0),{"No encontrado","X","X"}))))</f>
        <v xml:space="preserve">AYUDANTE GENERAL </v>
      </c>
      <c r="E13" s="12" t="str">
        <v>JOR</v>
      </c>
      <c r="F13" s="4">
        <v>668.73</v>
      </c>
      <c r="G13" s="1">
        <v>0.1</v>
      </c>
      <c r="H13" s="4">
        <f>G13*F13</f>
        <v>66.87</v>
      </c>
    </row>
    <row r="14" spans="1:8" x14ac:dyDescent="0.3">
      <c r="D14" s="4"/>
      <c r="E14" s="12"/>
      <c r="F14" s="4"/>
      <c r="H14" s="4"/>
    </row>
    <row r="15" spans="1:8" x14ac:dyDescent="0.3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154.84</v>
      </c>
      <c r="G15" s="16">
        <f>k!$D$10</f>
        <v>0.03</v>
      </c>
      <c r="H15" s="16">
        <f>G15*F15</f>
        <v>4.6500000000000004</v>
      </c>
    </row>
    <row r="16" spans="1:8" x14ac:dyDescent="0.3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154.84</v>
      </c>
      <c r="G16" s="16">
        <f>k!$D$11</f>
        <v>0.1</v>
      </c>
      <c r="H16" s="16">
        <f>G16*F16</f>
        <v>15.48</v>
      </c>
    </row>
    <row r="17" spans="3:8" x14ac:dyDescent="0.3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154.84</v>
      </c>
      <c r="G17" s="16">
        <f>k!$D$12</f>
        <v>0.01</v>
      </c>
      <c r="H17" s="16">
        <f>G17*F17</f>
        <v>1.55</v>
      </c>
    </row>
    <row r="18" spans="3:8" x14ac:dyDescent="0.3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154.84</v>
      </c>
      <c r="G18" s="16">
        <f>k!$D$13</f>
        <v>0</v>
      </c>
      <c r="H18" s="16">
        <f>G18*F18</f>
        <v>0</v>
      </c>
    </row>
    <row r="19" spans="3:8" x14ac:dyDescent="0.3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154.84</v>
      </c>
      <c r="G19" s="16">
        <f>k!$D$14</f>
        <v>0</v>
      </c>
      <c r="H19" s="16">
        <f>G19*F19</f>
        <v>0</v>
      </c>
    </row>
    <row r="21" spans="3:8" x14ac:dyDescent="0.3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3">
      <c r="C22" s="19" t="str">
        <f>k!$A$3</f>
        <v>IO</v>
      </c>
      <c r="D22" s="19" t="str">
        <f>k!$B$3</f>
        <v>INDIRECTOS OFICINA</v>
      </c>
      <c r="E22" s="20"/>
      <c r="F22" s="22">
        <f>SUM(H8:H19)</f>
        <v>180.52</v>
      </c>
      <c r="G22" s="23">
        <f>k!$D$3</f>
        <v>0.15</v>
      </c>
      <c r="H22" s="19">
        <f>G22*F22</f>
        <v>27.08</v>
      </c>
    </row>
    <row r="23" spans="3:8" x14ac:dyDescent="0.3">
      <c r="C23" s="19" t="str">
        <f>k!$A$4</f>
        <v>IC</v>
      </c>
      <c r="D23" s="19" t="str">
        <f>k!$B$4</f>
        <v>INDIRECTOS DE CAMPO</v>
      </c>
      <c r="E23" s="20"/>
      <c r="F23" s="19">
        <f>F22</f>
        <v>180.52</v>
      </c>
      <c r="G23" s="23">
        <f>k!$D$4</f>
        <v>0.2</v>
      </c>
      <c r="H23" s="19">
        <f>G23*F23</f>
        <v>36.1</v>
      </c>
    </row>
    <row r="24" spans="3:8" x14ac:dyDescent="0.3">
      <c r="C24" s="19" t="str">
        <f>k!$A$5</f>
        <v>FI</v>
      </c>
      <c r="D24" s="19" t="str">
        <f>k!$B$5</f>
        <v>FINANCIAMIENTO</v>
      </c>
      <c r="E24" s="20"/>
      <c r="F24" s="19">
        <f>F23+H22+H23</f>
        <v>243.7</v>
      </c>
      <c r="G24" s="23">
        <f>k!$D$5</f>
        <v>7.9000000000000008E-3</v>
      </c>
      <c r="H24" s="19">
        <f>G24*F24</f>
        <v>1.93</v>
      </c>
    </row>
    <row r="25" spans="3:8" x14ac:dyDescent="0.3">
      <c r="C25" s="19" t="str">
        <f>k!$A$6</f>
        <v>UT</v>
      </c>
      <c r="D25" s="19" t="str">
        <f>k!$B$6</f>
        <v>UTILIDAD</v>
      </c>
      <c r="E25" s="20"/>
      <c r="F25" s="19">
        <f>F24+H24</f>
        <v>245.63</v>
      </c>
      <c r="G25" s="23">
        <f>k!$D$6</f>
        <v>0.05</v>
      </c>
      <c r="H25" s="19">
        <f>G25*F25</f>
        <v>12.28</v>
      </c>
    </row>
    <row r="26" spans="3:8" x14ac:dyDescent="0.3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257.91000000000003</v>
      </c>
      <c r="G26" s="23">
        <f>k!$D$7</f>
        <v>0</v>
      </c>
      <c r="H26" s="19">
        <f>G26*F26</f>
        <v>0</v>
      </c>
    </row>
    <row r="27" spans="3:8" s="6" customFormat="1" x14ac:dyDescent="0.3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257.91000000000003</v>
      </c>
    </row>
    <row r="29" spans="3:8" x14ac:dyDescent="0.3">
      <c r="D29" s="4"/>
      <c r="E29" s="12"/>
      <c r="F29" s="4"/>
      <c r="H29" s="4"/>
    </row>
    <row r="30" spans="3:8" x14ac:dyDescent="0.3">
      <c r="D30" s="4"/>
      <c r="E30" s="12"/>
      <c r="F30" s="4"/>
      <c r="H30" s="4"/>
    </row>
    <row r="31" spans="3:8" x14ac:dyDescent="0.3">
      <c r="D31" s="4"/>
      <c r="E31" s="12"/>
      <c r="F31" s="4"/>
      <c r="H31" s="4"/>
    </row>
    <row r="32" spans="3:8" x14ac:dyDescent="0.3">
      <c r="D32" s="4"/>
      <c r="E32" s="12"/>
      <c r="F32" s="4"/>
      <c r="H32" s="4"/>
    </row>
    <row r="35" spans="1:8" x14ac:dyDescent="0.3">
      <c r="A35" s="1" t="s">
        <v>51</v>
      </c>
      <c r="B35" s="1" t="s">
        <v>52</v>
      </c>
      <c r="E35" s="9" t="s">
        <v>50</v>
      </c>
      <c r="H35" s="1">
        <f>H51</f>
        <v>103.95</v>
      </c>
    </row>
    <row r="36" spans="1:8" x14ac:dyDescent="0.3">
      <c r="D36" s="4"/>
    </row>
    <row r="37" spans="1:8" x14ac:dyDescent="0.3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IFERROR(VLOOKUP(C37,MA!$A$6:$D$26,{2,3,4},0),IFERROR(VLOOKUP(C37,MO!$A$6:$D$26,{2,3,4},0),IFERROR(VLOOKUP(C37,MQ!$A$6:$D$26,{2,3,4},0),IFERROR(VLOOKUP(C37,BA!$A$6:$H$194,{2,5,8},0),{"No encontrado","X","X"}))))</f>
        <v>PEON</v>
      </c>
      <c r="E37" s="12" t="str">
        <v>JOR</v>
      </c>
      <c r="F37" s="4">
        <v>638.33000000000004</v>
      </c>
      <c r="G37" s="1">
        <v>0.1</v>
      </c>
      <c r="H37" s="4">
        <f>G37*F37</f>
        <v>63.83</v>
      </c>
    </row>
    <row r="38" spans="1:8" x14ac:dyDescent="0.3">
      <c r="D38" s="4"/>
      <c r="E38" s="12"/>
      <c r="F38" s="4"/>
      <c r="H38" s="4"/>
    </row>
    <row r="39" spans="1:8" x14ac:dyDescent="0.3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63.83</v>
      </c>
      <c r="G39" s="16">
        <f>k!$D$10</f>
        <v>0.03</v>
      </c>
      <c r="H39" s="16">
        <f>G39*F39</f>
        <v>1.91</v>
      </c>
    </row>
    <row r="40" spans="1:8" x14ac:dyDescent="0.3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63.83</v>
      </c>
      <c r="G40" s="16">
        <f>k!$D$11</f>
        <v>0.1</v>
      </c>
      <c r="H40" s="16">
        <f>G40*F40</f>
        <v>6.38</v>
      </c>
    </row>
    <row r="41" spans="1:8" x14ac:dyDescent="0.3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63.83</v>
      </c>
      <c r="G41" s="16">
        <f>k!$D$12</f>
        <v>0.01</v>
      </c>
      <c r="H41" s="16">
        <f>G41*F41</f>
        <v>0.64</v>
      </c>
    </row>
    <row r="42" spans="1:8" x14ac:dyDescent="0.3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63.83</v>
      </c>
      <c r="G42" s="16">
        <f>k!$D$13</f>
        <v>0</v>
      </c>
      <c r="H42" s="16">
        <f>G42*F42</f>
        <v>0</v>
      </c>
    </row>
    <row r="43" spans="1:8" x14ac:dyDescent="0.3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63.83</v>
      </c>
      <c r="G43" s="16">
        <f>k!$D$14</f>
        <v>0</v>
      </c>
      <c r="H43" s="16">
        <f>G43*F43</f>
        <v>0</v>
      </c>
    </row>
    <row r="45" spans="1:8" x14ac:dyDescent="0.3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3">
      <c r="C46" s="19" t="str">
        <f>k!$A$3</f>
        <v>IO</v>
      </c>
      <c r="D46" s="19" t="str">
        <f>k!$B$3</f>
        <v>INDIRECTOS OFICINA</v>
      </c>
      <c r="E46" s="20"/>
      <c r="F46" s="22">
        <f>SUM(H37:H43)</f>
        <v>72.760000000000005</v>
      </c>
      <c r="G46" s="23">
        <f>k!$D$3</f>
        <v>0.15</v>
      </c>
      <c r="H46" s="19">
        <f>G46*F46</f>
        <v>10.91</v>
      </c>
    </row>
    <row r="47" spans="1:8" x14ac:dyDescent="0.3">
      <c r="C47" s="19" t="str">
        <f>k!$A$4</f>
        <v>IC</v>
      </c>
      <c r="D47" s="19" t="str">
        <f>k!$B$4</f>
        <v>INDIRECTOS DE CAMPO</v>
      </c>
      <c r="E47" s="20"/>
      <c r="F47" s="19">
        <f>F46</f>
        <v>72.760000000000005</v>
      </c>
      <c r="G47" s="23">
        <f>k!$D$4</f>
        <v>0.2</v>
      </c>
      <c r="H47" s="19">
        <f>G47*F47</f>
        <v>14.55</v>
      </c>
    </row>
    <row r="48" spans="1:8" x14ac:dyDescent="0.3">
      <c r="C48" s="19" t="str">
        <f>k!$A$5</f>
        <v>FI</v>
      </c>
      <c r="D48" s="19" t="str">
        <f>k!$B$5</f>
        <v>FINANCIAMIENTO</v>
      </c>
      <c r="E48" s="20"/>
      <c r="F48" s="19">
        <f>F47+H46+H47</f>
        <v>98.22</v>
      </c>
      <c r="G48" s="23">
        <f>k!$D$5</f>
        <v>7.9000000000000008E-3</v>
      </c>
      <c r="H48" s="19">
        <f>G48*F48</f>
        <v>0.78</v>
      </c>
    </row>
    <row r="49" spans="1:8" x14ac:dyDescent="0.3">
      <c r="C49" s="19" t="str">
        <f>k!$A$6</f>
        <v>UT</v>
      </c>
      <c r="D49" s="19" t="str">
        <f>k!$B$6</f>
        <v>UTILIDAD</v>
      </c>
      <c r="E49" s="20"/>
      <c r="F49" s="19">
        <f>F48+H48</f>
        <v>99</v>
      </c>
      <c r="G49" s="23">
        <f>k!$D$6</f>
        <v>0.05</v>
      </c>
      <c r="H49" s="19">
        <f>G49*F49</f>
        <v>4.95</v>
      </c>
    </row>
    <row r="50" spans="1:8" x14ac:dyDescent="0.3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103.95</v>
      </c>
      <c r="G50" s="23">
        <f>k!$D$7</f>
        <v>0</v>
      </c>
      <c r="H50" s="19">
        <f>G50*F50</f>
        <v>0</v>
      </c>
    </row>
    <row r="51" spans="1:8" s="6" customFormat="1" x14ac:dyDescent="0.3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103.95</v>
      </c>
    </row>
    <row r="54" spans="1:8" x14ac:dyDescent="0.3">
      <c r="A54" s="1" t="s">
        <v>53</v>
      </c>
      <c r="B54" s="1" t="s">
        <v>54</v>
      </c>
      <c r="E54" s="9" t="s">
        <v>50</v>
      </c>
      <c r="H54" s="1">
        <f>H70</f>
        <v>52</v>
      </c>
    </row>
    <row r="55" spans="1:8" x14ac:dyDescent="0.3">
      <c r="D55" s="4"/>
    </row>
    <row r="56" spans="1:8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IFERROR(VLOOKUP(C56,MA!$A$6:$D$26,{2,3,4},0),IFERROR(VLOOKUP(C56,MO!$A$6:$D$26,{2,3,4},0),IFERROR(VLOOKUP(C56,MQ!$A$6:$D$26,{2,3,4},0),IFERROR(VLOOKUP(C56,BA!$A$6:$H$194,{2,5,8},0),{"No encontrado","X","X"}))))</f>
        <v>PEON</v>
      </c>
      <c r="E56" s="12" t="str">
        <v>JOR</v>
      </c>
      <c r="F56" s="4">
        <v>638.33000000000004</v>
      </c>
      <c r="G56" s="1">
        <v>0.05</v>
      </c>
      <c r="H56" s="4">
        <f>G56*F56</f>
        <v>31.92</v>
      </c>
    </row>
    <row r="57" spans="1:8" x14ac:dyDescent="0.3">
      <c r="D57" s="4"/>
      <c r="E57" s="12"/>
      <c r="F57" s="4"/>
      <c r="H57" s="4"/>
    </row>
    <row r="58" spans="1:8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31.92</v>
      </c>
      <c r="G58" s="16">
        <f>k!$D$10</f>
        <v>0.03</v>
      </c>
      <c r="H58" s="16">
        <f>G58*F58</f>
        <v>0.96</v>
      </c>
    </row>
    <row r="59" spans="1:8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31.92</v>
      </c>
      <c r="G59" s="16">
        <f>k!$D$11</f>
        <v>0.1</v>
      </c>
      <c r="H59" s="16">
        <f>G59*F59</f>
        <v>3.19</v>
      </c>
    </row>
    <row r="60" spans="1:8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31.92</v>
      </c>
      <c r="G60" s="16">
        <f>k!$D$12</f>
        <v>0.01</v>
      </c>
      <c r="H60" s="16">
        <f>G60*F60</f>
        <v>0.32</v>
      </c>
    </row>
    <row r="61" spans="1:8" x14ac:dyDescent="0.3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31.92</v>
      </c>
      <c r="G61" s="16">
        <f>k!$D$13</f>
        <v>0</v>
      </c>
      <c r="H61" s="16">
        <f>G61*F61</f>
        <v>0</v>
      </c>
    </row>
    <row r="62" spans="1:8" x14ac:dyDescent="0.3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31.92</v>
      </c>
      <c r="G62" s="16">
        <f>k!$D$14</f>
        <v>0</v>
      </c>
      <c r="H62" s="16">
        <f>G62*F62</f>
        <v>0</v>
      </c>
    </row>
    <row r="64" spans="1:8" x14ac:dyDescent="0.3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3">
      <c r="C65" s="19" t="str">
        <f>k!$A$3</f>
        <v>IO</v>
      </c>
      <c r="D65" s="19" t="str">
        <f>k!$B$3</f>
        <v>INDIRECTOS OFICINA</v>
      </c>
      <c r="E65" s="20"/>
      <c r="F65" s="22">
        <f>SUM(H56:H62)</f>
        <v>36.39</v>
      </c>
      <c r="G65" s="23">
        <f>k!$D$3</f>
        <v>0.15</v>
      </c>
      <c r="H65" s="19">
        <f>G65*F65</f>
        <v>5.46</v>
      </c>
    </row>
    <row r="66" spans="1:8" x14ac:dyDescent="0.3">
      <c r="C66" s="19" t="str">
        <f>k!$A$4</f>
        <v>IC</v>
      </c>
      <c r="D66" s="19" t="str">
        <f>k!$B$4</f>
        <v>INDIRECTOS DE CAMPO</v>
      </c>
      <c r="E66" s="20"/>
      <c r="F66" s="19">
        <f>F65</f>
        <v>36.39</v>
      </c>
      <c r="G66" s="23">
        <f>k!$D$4</f>
        <v>0.2</v>
      </c>
      <c r="H66" s="19">
        <f>G66*F66</f>
        <v>7.28</v>
      </c>
    </row>
    <row r="67" spans="1:8" x14ac:dyDescent="0.3">
      <c r="C67" s="19" t="str">
        <f>k!$A$5</f>
        <v>FI</v>
      </c>
      <c r="D67" s="19" t="str">
        <f>k!$B$5</f>
        <v>FINANCIAMIENTO</v>
      </c>
      <c r="E67" s="20"/>
      <c r="F67" s="19">
        <f>F66+H65+H66</f>
        <v>49.13</v>
      </c>
      <c r="G67" s="23">
        <f>k!$D$5</f>
        <v>7.9000000000000008E-3</v>
      </c>
      <c r="H67" s="19">
        <f>G67*F67</f>
        <v>0.39</v>
      </c>
    </row>
    <row r="68" spans="1:8" x14ac:dyDescent="0.3">
      <c r="C68" s="19" t="str">
        <f>k!$A$6</f>
        <v>UT</v>
      </c>
      <c r="D68" s="19" t="str">
        <f>k!$B$6</f>
        <v>UTILIDAD</v>
      </c>
      <c r="E68" s="20"/>
      <c r="F68" s="19">
        <f>F67+H67</f>
        <v>49.52</v>
      </c>
      <c r="G68" s="23">
        <f>k!$D$6</f>
        <v>0.05</v>
      </c>
      <c r="H68" s="19">
        <f>G68*F68</f>
        <v>2.48</v>
      </c>
    </row>
    <row r="69" spans="1:8" x14ac:dyDescent="0.3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52</v>
      </c>
      <c r="G69" s="23">
        <f>k!$D$7</f>
        <v>0</v>
      </c>
      <c r="H69" s="19">
        <f>G69*F69</f>
        <v>0</v>
      </c>
    </row>
    <row r="70" spans="1:8" s="6" customFormat="1" x14ac:dyDescent="0.3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52</v>
      </c>
    </row>
    <row r="73" spans="1:8" s="10" customFormat="1" x14ac:dyDescent="0.3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 x14ac:dyDescent="0.3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IFERROR(VLOOKUP(C74,MA!$A$6:$D$26,{2,3,4},0),IFERROR(VLOOKUP(C74,MO!$A$6:$D$26,{2,3,4},0),IFERROR(VLOOKUP(C74,MQ!$A$6:$D$26,{2,3,4},0),IFERROR(VLOOKUP(C74,BA!$A$6:$H$194,{2,5,8},0),{"No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 x14ac:dyDescent="0.3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IFERROR(VLOOKUP(C75,MA!$A$6:$D$26,{2,3,4},0),IFERROR(VLOOKUP(C75,MO!$A$6:$D$26,{2,3,4},0),IFERROR(VLOOKUP(C75,MQ!$A$6:$D$26,{2,3,4},0),IFERROR(VLOOKUP(C75,BA!$A$6:$H$194,{2,5,8},0),{"No encontrado","X","X"}))))</f>
        <v>MORTERO CEMENTO-ARENA 1:5</v>
      </c>
      <c r="E75" s="12" t="str">
        <v>m3</v>
      </c>
      <c r="F75" s="4">
        <v>2752.69</v>
      </c>
      <c r="G75" s="1">
        <v>0.3</v>
      </c>
      <c r="H75" s="4">
        <f t="shared" si="3"/>
        <v>825.81</v>
      </c>
    </row>
    <row r="76" spans="1:8" x14ac:dyDescent="0.3">
      <c r="D76" s="4"/>
      <c r="E76" s="12"/>
      <c r="F76" s="4"/>
      <c r="H76" s="4"/>
    </row>
    <row r="77" spans="1:8" x14ac:dyDescent="0.3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IFERROR(VLOOKUP(C77,MA!$A$6:$D$26,{2,3,4},0),IFERROR(VLOOKUP(C77,MO!$A$6:$D$26,{2,3,4},0),IFERROR(VLOOKUP(C77,MQ!$A$6:$D$26,{2,3,4},0),IFERROR(VLOOKUP(C77,BA!$A$6:$H$194,{2,5,8},0),{"No encontrado","X","X"}))))</f>
        <v>ALBAÑIL, OFICIAL</v>
      </c>
      <c r="E77" s="12" t="str">
        <v>JOR</v>
      </c>
      <c r="F77" s="4">
        <v>879.7</v>
      </c>
      <c r="G77" s="1">
        <v>0.5</v>
      </c>
      <c r="H77" s="4">
        <f t="shared" si="3"/>
        <v>439.85</v>
      </c>
    </row>
    <row r="78" spans="1:8" x14ac:dyDescent="0.3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IFERROR(VLOOKUP(C78,MA!$A$6:$D$26,{2,3,4},0),IFERROR(VLOOKUP(C78,MO!$A$6:$D$26,{2,3,4},0),IFERROR(VLOOKUP(C78,MQ!$A$6:$D$26,{2,3,4},0),IFERROR(VLOOKUP(C78,BA!$A$6:$H$194,{2,5,8},0),{"No encontrado","X","X"}))))</f>
        <v xml:space="preserve">AYUDANTE GENERAL </v>
      </c>
      <c r="E78" s="12" t="str">
        <v>JOR</v>
      </c>
      <c r="F78" s="4">
        <v>668.73</v>
      </c>
      <c r="G78" s="1">
        <v>0.5</v>
      </c>
      <c r="H78" s="4">
        <f t="shared" ref="H78" si="4">G78*F78</f>
        <v>334.37</v>
      </c>
    </row>
    <row r="80" spans="1:8" x14ac:dyDescent="0.3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774.22</v>
      </c>
      <c r="G80" s="16">
        <f>k!$D$10</f>
        <v>0.03</v>
      </c>
      <c r="H80" s="16">
        <f>G80*F80</f>
        <v>23.23</v>
      </c>
    </row>
    <row r="81" spans="1:8" x14ac:dyDescent="0.3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774.22</v>
      </c>
      <c r="G81" s="16">
        <f>k!$D$11</f>
        <v>0.1</v>
      </c>
      <c r="H81" s="16">
        <f>G81*F81</f>
        <v>77.42</v>
      </c>
    </row>
    <row r="82" spans="1:8" x14ac:dyDescent="0.3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774.22</v>
      </c>
      <c r="G82" s="16">
        <f>k!$D$12</f>
        <v>0.01</v>
      </c>
      <c r="H82" s="16">
        <f>G82*F82</f>
        <v>7.74</v>
      </c>
    </row>
    <row r="83" spans="1:8" x14ac:dyDescent="0.3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774.22</v>
      </c>
      <c r="G83" s="16">
        <f>k!$D$13</f>
        <v>0</v>
      </c>
      <c r="H83" s="16">
        <f>G83*F83</f>
        <v>0</v>
      </c>
    </row>
    <row r="84" spans="1:8" x14ac:dyDescent="0.3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774.22</v>
      </c>
      <c r="G84" s="16">
        <f>k!$D$14</f>
        <v>0</v>
      </c>
      <c r="H84" s="16">
        <f>G84*F84</f>
        <v>0</v>
      </c>
    </row>
    <row r="86" spans="1:8" x14ac:dyDescent="0.3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3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0.15</v>
      </c>
      <c r="H87" s="19" t="e">
        <f>G87*F87</f>
        <v>#VALUE!</v>
      </c>
    </row>
    <row r="88" spans="1:8" x14ac:dyDescent="0.3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0.2</v>
      </c>
      <c r="H88" s="19" t="e">
        <f>G88*F88</f>
        <v>#VALUE!</v>
      </c>
    </row>
    <row r="89" spans="1:8" x14ac:dyDescent="0.3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7.9000000000000008E-3</v>
      </c>
      <c r="H89" s="19" t="e">
        <f>G89*F89</f>
        <v>#VALUE!</v>
      </c>
    </row>
    <row r="90" spans="1:8" x14ac:dyDescent="0.3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 x14ac:dyDescent="0.3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</v>
      </c>
      <c r="H91" s="19" t="e">
        <f>G91*F91</f>
        <v>#VALUE!</v>
      </c>
    </row>
    <row r="92" spans="1:8" s="6" customFormat="1" x14ac:dyDescent="0.3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 x14ac:dyDescent="0.3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 x14ac:dyDescent="0.3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IFERROR(VLOOKUP(C97,MA!$A$6:$D$26,{2,3,4},0),IFERROR(VLOOKUP(C97,MO!$A$6:$D$26,{2,3,4},0),IFERROR(VLOOKUP(C97,MQ!$A$6:$D$26,{2,3,4},0),IFERROR(VLOOKUP(C97,BA!$A$6:$H$194,{2,5,8},0),{"No encontrado","X","X"}))))</f>
        <v>CONCRETO F'c= 250 Kg/cm2 TMA 3/4" HECHO EN OBRA</v>
      </c>
      <c r="E97" s="12" t="str">
        <v>m3</v>
      </c>
      <c r="F97" s="4">
        <v>2666.69</v>
      </c>
      <c r="G97" s="1">
        <f>0.15*0.15*1.03</f>
        <v>0.02</v>
      </c>
      <c r="H97" s="4">
        <f t="shared" ref="H97" si="6">G97*F97</f>
        <v>53.33</v>
      </c>
    </row>
    <row r="98" spans="3:8" x14ac:dyDescent="0.3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IFERROR(VLOOKUP(C98,MA!$A$6:$D$26,{2,3,4},0),IFERROR(VLOOKUP(C98,MO!$A$6:$D$26,{2,3,4},0),IFERROR(VLOOKUP(C98,MQ!$A$6:$D$26,{2,3,4},0),IFERROR(VLOOKUP(C98,BA!$A$6:$H$194,{2,5,8},0),{"No encontrado","X","X"}))))</f>
        <v>CONCRETO F'c= 150 Kg/cm2 TMA 3/4" HECHO EN OBRA</v>
      </c>
      <c r="E98" s="12" t="str">
        <v>m3</v>
      </c>
      <c r="F98" s="4">
        <v>2460.69</v>
      </c>
      <c r="G98" s="1">
        <v>0.3</v>
      </c>
      <c r="H98" s="4">
        <f t="shared" ref="H98" si="7">G98*F98</f>
        <v>738.21</v>
      </c>
    </row>
    <row r="99" spans="3:8" x14ac:dyDescent="0.3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IFERROR(VLOOKUP(C99,MA!$A$6:$D$26,{2,3,4},0),IFERROR(VLOOKUP(C99,MO!$A$6:$D$26,{2,3,4},0),IFERROR(VLOOKUP(C99,MQ!$A$6:$D$26,{2,3,4},0),IFERROR(VLOOKUP(C99,BA!$A$6:$H$194,{2,5,8},0),{"No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 x14ac:dyDescent="0.3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IFERROR(VLOOKUP(C100,MA!$A$6:$D$26,{2,3,4},0),IFERROR(VLOOKUP(C100,MO!$A$6:$D$26,{2,3,4},0),IFERROR(VLOOKUP(C100,MQ!$A$6:$D$26,{2,3,4},0),IFERROR(VLOOKUP(C100,BA!$A$6:$H$194,{2,5,8},0),{"No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 x14ac:dyDescent="0.3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IFERROR(VLOOKUP(C101,MA!$A$6:$D$26,{2,3,4},0),IFERROR(VLOOKUP(C101,MO!$A$6:$D$26,{2,3,4},0),IFERROR(VLOOKUP(C101,MQ!$A$6:$D$26,{2,3,4},0),IFERROR(VLOOKUP(C101,BA!$A$6:$H$194,{2,5,8},0),{"No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 x14ac:dyDescent="0.3">
      <c r="D102" s="4"/>
    </row>
    <row r="103" spans="3:8" x14ac:dyDescent="0.3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IFERROR(VLOOKUP(C103,MA!$A$6:$D$26,{2,3,4},0),IFERROR(VLOOKUP(C103,MO!$A$6:$D$26,{2,3,4},0),IFERROR(VLOOKUP(C103,MQ!$A$6:$D$26,{2,3,4},0),IFERROR(VLOOKUP(C103,BA!$A$6:$H$194,{2,5,8},0),{"No encontrado","X","X"}))))</f>
        <v>ALBAÑIL, OFICIAL</v>
      </c>
      <c r="E103" s="12" t="str">
        <v>JOR</v>
      </c>
      <c r="F103" s="4">
        <v>879.7</v>
      </c>
      <c r="G103" s="1">
        <v>0.1</v>
      </c>
      <c r="H103" s="4">
        <f t="shared" ref="H103:H104" si="10">G103*F103</f>
        <v>87.97</v>
      </c>
    </row>
    <row r="104" spans="3:8" x14ac:dyDescent="0.3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IFERROR(VLOOKUP(C104,MA!$A$6:$D$26,{2,3,4},0),IFERROR(VLOOKUP(C104,MO!$A$6:$D$26,{2,3,4},0),IFERROR(VLOOKUP(C104,MQ!$A$6:$D$26,{2,3,4},0),IFERROR(VLOOKUP(C104,BA!$A$6:$H$194,{2,5,8},0),{"No encontrado","X","X"}))))</f>
        <v xml:space="preserve">AYUDANTE GENERAL </v>
      </c>
      <c r="E104" s="12" t="str">
        <v>JOR</v>
      </c>
      <c r="F104" s="4">
        <v>668.73</v>
      </c>
      <c r="G104" s="1">
        <v>0.1</v>
      </c>
      <c r="H104" s="4">
        <f t="shared" si="10"/>
        <v>66.87</v>
      </c>
    </row>
    <row r="106" spans="3:8" x14ac:dyDescent="0.3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154.84</v>
      </c>
      <c r="G106" s="16">
        <f>k!$D$10</f>
        <v>0.03</v>
      </c>
      <c r="H106" s="16">
        <f>G106*F106</f>
        <v>4.6500000000000004</v>
      </c>
    </row>
    <row r="107" spans="3:8" x14ac:dyDescent="0.3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154.84</v>
      </c>
      <c r="G107" s="16">
        <f>k!$D$11</f>
        <v>0.1</v>
      </c>
      <c r="H107" s="16">
        <f>G107*F107</f>
        <v>15.48</v>
      </c>
    </row>
    <row r="108" spans="3:8" x14ac:dyDescent="0.3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154.84</v>
      </c>
      <c r="G108" s="16">
        <f>k!$D$12</f>
        <v>0.01</v>
      </c>
      <c r="H108" s="16">
        <f>G108*F108</f>
        <v>1.55</v>
      </c>
    </row>
    <row r="109" spans="3:8" x14ac:dyDescent="0.3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154.84</v>
      </c>
      <c r="G109" s="16">
        <f>k!$D$13</f>
        <v>0</v>
      </c>
      <c r="H109" s="16">
        <f>G109*F109</f>
        <v>0</v>
      </c>
    </row>
    <row r="110" spans="3:8" x14ac:dyDescent="0.3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154.84</v>
      </c>
      <c r="G110" s="16">
        <f>k!$D$14</f>
        <v>0</v>
      </c>
      <c r="H110" s="16">
        <f>G110*F110</f>
        <v>0</v>
      </c>
    </row>
    <row r="112" spans="3:8" x14ac:dyDescent="0.3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 x14ac:dyDescent="0.3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0.15</v>
      </c>
      <c r="H113" s="19" t="e">
        <f>G113*F113</f>
        <v>#VALUE!</v>
      </c>
    </row>
    <row r="114" spans="3:8" x14ac:dyDescent="0.3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0.2</v>
      </c>
      <c r="H114" s="19" t="e">
        <f>G114*F114</f>
        <v>#VALUE!</v>
      </c>
    </row>
    <row r="115" spans="3:8" x14ac:dyDescent="0.3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7.9000000000000008E-3</v>
      </c>
      <c r="H115" s="19" t="e">
        <f>G115*F115</f>
        <v>#VALUE!</v>
      </c>
    </row>
    <row r="116" spans="3:8" x14ac:dyDescent="0.3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 x14ac:dyDescent="0.3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</v>
      </c>
      <c r="H117" s="19" t="e">
        <f>G117*F117</f>
        <v>#VALUE!</v>
      </c>
    </row>
    <row r="118" spans="3:8" s="6" customFormat="1" x14ac:dyDescent="0.3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workbookViewId="0">
      <selection activeCell="H17" sqref="H17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3">
      <c r="A7" s="1" t="s">
        <v>536</v>
      </c>
      <c r="B7" s="1" t="s">
        <v>21</v>
      </c>
      <c r="C7" s="1" t="s">
        <v>22</v>
      </c>
      <c r="D7" s="1">
        <v>10</v>
      </c>
    </row>
    <row r="8" spans="1:4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3">
      <c r="A9" s="1" t="s">
        <v>537</v>
      </c>
      <c r="B9" s="1" t="s">
        <v>59</v>
      </c>
      <c r="C9" s="1" t="s">
        <v>57</v>
      </c>
      <c r="D9" s="1">
        <v>450</v>
      </c>
    </row>
    <row r="10" spans="1:4" x14ac:dyDescent="0.3">
      <c r="A10" s="1" t="s">
        <v>538</v>
      </c>
      <c r="B10" s="1" t="s">
        <v>63</v>
      </c>
      <c r="C10" s="1" t="s">
        <v>64</v>
      </c>
      <c r="D10" s="1">
        <v>2500</v>
      </c>
    </row>
    <row r="11" spans="1:4" x14ac:dyDescent="0.3">
      <c r="A11" s="1" t="s">
        <v>539</v>
      </c>
      <c r="B11" s="1" t="s">
        <v>66</v>
      </c>
      <c r="C11" s="1" t="s">
        <v>57</v>
      </c>
      <c r="D11" s="1">
        <v>500</v>
      </c>
    </row>
    <row r="12" spans="1:4" x14ac:dyDescent="0.3">
      <c r="A12" s="1" t="s">
        <v>68</v>
      </c>
      <c r="B12" s="1" t="s">
        <v>540</v>
      </c>
      <c r="C12" s="1" t="s">
        <v>57</v>
      </c>
      <c r="D12" s="1">
        <v>20</v>
      </c>
    </row>
    <row r="13" spans="1:4" x14ac:dyDescent="0.3">
      <c r="A13" s="1" t="s">
        <v>541</v>
      </c>
      <c r="B13" s="1" t="s">
        <v>80</v>
      </c>
      <c r="C13" s="1" t="s">
        <v>57</v>
      </c>
      <c r="D13" s="1">
        <v>600</v>
      </c>
    </row>
    <row r="14" spans="1:4" x14ac:dyDescent="0.3">
      <c r="A14" s="1" t="s">
        <v>542</v>
      </c>
      <c r="B14" s="1" t="s">
        <v>84</v>
      </c>
      <c r="C14" s="1" t="s">
        <v>15</v>
      </c>
      <c r="D14" s="1">
        <v>18</v>
      </c>
    </row>
    <row r="15" spans="1:4" x14ac:dyDescent="0.3">
      <c r="A15" s="1" t="s">
        <v>543</v>
      </c>
      <c r="B15" s="1" t="s">
        <v>86</v>
      </c>
      <c r="C15" s="1" t="s">
        <v>15</v>
      </c>
      <c r="D15" s="1">
        <v>22</v>
      </c>
    </row>
    <row r="16" spans="1:4" x14ac:dyDescent="0.3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3">
      <c r="A17" s="1" t="s">
        <v>545</v>
      </c>
      <c r="B17" s="1" t="s">
        <v>549</v>
      </c>
      <c r="C17" s="1" t="s">
        <v>89</v>
      </c>
      <c r="D17" s="1">
        <v>97.73</v>
      </c>
    </row>
    <row r="18" spans="1:4" x14ac:dyDescent="0.3">
      <c r="A18" s="1" t="s">
        <v>546</v>
      </c>
      <c r="B18" s="1" t="s">
        <v>552</v>
      </c>
      <c r="C18" s="1" t="s">
        <v>15</v>
      </c>
      <c r="D18" s="1">
        <v>16</v>
      </c>
    </row>
    <row r="19" spans="1:4" x14ac:dyDescent="0.3">
      <c r="A19" s="1" t="s">
        <v>547</v>
      </c>
      <c r="B19" s="1" t="s">
        <v>550</v>
      </c>
      <c r="C19" s="1" t="s">
        <v>89</v>
      </c>
      <c r="D19" s="1">
        <v>127.59</v>
      </c>
    </row>
    <row r="20" spans="1:4" x14ac:dyDescent="0.3">
      <c r="A20" s="1" t="s">
        <v>548</v>
      </c>
      <c r="B20" s="1" t="s">
        <v>551</v>
      </c>
      <c r="C20" s="1" t="s">
        <v>553</v>
      </c>
      <c r="D20" s="1">
        <v>3000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71</v>
      </c>
    </row>
    <row r="5" spans="1:4" s="2" customFormat="1" ht="28.2" customHeight="1" x14ac:dyDescent="0.3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D23" sqref="D23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8</v>
      </c>
      <c r="B6" s="1" t="s">
        <v>506</v>
      </c>
      <c r="C6" s="1" t="s">
        <v>10</v>
      </c>
      <c r="D6" s="1">
        <v>879.7</v>
      </c>
    </row>
    <row r="7" spans="1:4" x14ac:dyDescent="0.3">
      <c r="A7" s="1" t="s">
        <v>11</v>
      </c>
      <c r="B7" s="1" t="s">
        <v>531</v>
      </c>
      <c r="C7" s="1" t="s">
        <v>10</v>
      </c>
      <c r="D7" s="1">
        <v>668.73</v>
      </c>
    </row>
    <row r="8" spans="1:4" x14ac:dyDescent="0.3">
      <c r="A8" s="1" t="s">
        <v>12</v>
      </c>
      <c r="B8" s="1" t="s">
        <v>507</v>
      </c>
      <c r="C8" s="1" t="s">
        <v>10</v>
      </c>
      <c r="D8" s="1">
        <v>930.82</v>
      </c>
    </row>
    <row r="9" spans="1:4" x14ac:dyDescent="0.3">
      <c r="A9" s="1" t="s">
        <v>13</v>
      </c>
      <c r="B9" s="1" t="s">
        <v>508</v>
      </c>
      <c r="C9" s="1" t="s">
        <v>10</v>
      </c>
      <c r="D9" s="1">
        <v>949.25</v>
      </c>
    </row>
    <row r="10" spans="1:4" x14ac:dyDescent="0.3">
      <c r="A10" s="1" t="s">
        <v>519</v>
      </c>
      <c r="B10" s="1" t="s">
        <v>509</v>
      </c>
      <c r="C10" s="1" t="s">
        <v>10</v>
      </c>
      <c r="D10" s="1">
        <v>821.23</v>
      </c>
    </row>
    <row r="11" spans="1:4" x14ac:dyDescent="0.3">
      <c r="A11" s="1" t="s">
        <v>520</v>
      </c>
      <c r="B11" s="1" t="s">
        <v>510</v>
      </c>
      <c r="C11" s="1" t="s">
        <v>10</v>
      </c>
      <c r="D11" s="1">
        <v>930.82</v>
      </c>
    </row>
    <row r="12" spans="1:4" x14ac:dyDescent="0.3">
      <c r="A12" s="1" t="s">
        <v>521</v>
      </c>
      <c r="B12" s="1" t="s">
        <v>511</v>
      </c>
      <c r="C12" s="1" t="s">
        <v>10</v>
      </c>
      <c r="D12" s="1">
        <v>670.82</v>
      </c>
    </row>
    <row r="13" spans="1:4" x14ac:dyDescent="0.3">
      <c r="A13" s="1" t="s">
        <v>522</v>
      </c>
      <c r="B13" s="1" t="s">
        <v>532</v>
      </c>
      <c r="C13" s="1" t="s">
        <v>10</v>
      </c>
      <c r="D13" s="1">
        <v>919.11</v>
      </c>
    </row>
    <row r="14" spans="1:4" x14ac:dyDescent="0.3">
      <c r="A14" s="1" t="s">
        <v>523</v>
      </c>
      <c r="B14" s="1" t="s">
        <v>512</v>
      </c>
      <c r="C14" s="1" t="s">
        <v>10</v>
      </c>
      <c r="D14" s="1">
        <v>986.37</v>
      </c>
    </row>
    <row r="15" spans="1:4" x14ac:dyDescent="0.3">
      <c r="A15" s="1" t="s">
        <v>524</v>
      </c>
      <c r="B15" s="1" t="s">
        <v>513</v>
      </c>
      <c r="C15" s="1" t="s">
        <v>10</v>
      </c>
      <c r="D15" s="1">
        <v>1039.04</v>
      </c>
    </row>
    <row r="16" spans="1:4" x14ac:dyDescent="0.3">
      <c r="A16" s="1" t="s">
        <v>525</v>
      </c>
      <c r="B16" s="1" t="s">
        <v>514</v>
      </c>
      <c r="C16" s="1" t="s">
        <v>10</v>
      </c>
      <c r="D16" s="1">
        <v>1331.37</v>
      </c>
    </row>
    <row r="17" spans="1:4" x14ac:dyDescent="0.3">
      <c r="A17" s="1" t="s">
        <v>526</v>
      </c>
      <c r="B17" s="1" t="s">
        <v>9</v>
      </c>
      <c r="C17" s="1" t="s">
        <v>10</v>
      </c>
      <c r="D17" s="1">
        <v>638.33000000000004</v>
      </c>
    </row>
    <row r="18" spans="1:4" x14ac:dyDescent="0.3">
      <c r="A18" s="1" t="s">
        <v>527</v>
      </c>
      <c r="B18" s="1" t="s">
        <v>515</v>
      </c>
      <c r="C18" s="1" t="s">
        <v>10</v>
      </c>
      <c r="D18" s="1">
        <v>879.7</v>
      </c>
    </row>
    <row r="19" spans="1:4" x14ac:dyDescent="0.3">
      <c r="A19" s="1" t="s">
        <v>528</v>
      </c>
      <c r="B19" s="1" t="s">
        <v>516</v>
      </c>
      <c r="C19" s="1" t="s">
        <v>10</v>
      </c>
      <c r="D19" s="1">
        <v>914.67</v>
      </c>
    </row>
    <row r="20" spans="1:4" x14ac:dyDescent="0.3">
      <c r="A20" s="1" t="s">
        <v>529</v>
      </c>
      <c r="B20" s="1" t="s">
        <v>517</v>
      </c>
      <c r="C20" s="1" t="s">
        <v>10</v>
      </c>
      <c r="D20" s="1">
        <v>660.36</v>
      </c>
    </row>
    <row r="21" spans="1:4" x14ac:dyDescent="0.3">
      <c r="A21" s="1" t="s">
        <v>530</v>
      </c>
      <c r="B21" s="1" t="s">
        <v>518</v>
      </c>
      <c r="C21" s="1" t="s">
        <v>10</v>
      </c>
      <c r="D21" s="1">
        <v>952.54</v>
      </c>
    </row>
    <row r="22" spans="1:4" x14ac:dyDescent="0.3">
      <c r="A22" s="1" t="s">
        <v>533</v>
      </c>
      <c r="B22" s="1" t="s">
        <v>534</v>
      </c>
      <c r="C22" s="1" t="s">
        <v>10</v>
      </c>
      <c r="D22" s="1">
        <v>1093.26</v>
      </c>
    </row>
    <row r="26" spans="1:4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94"/>
  <sheetViews>
    <sheetView workbookViewId="0">
      <pane xSplit="8" ySplit="5" topLeftCell="I56" activePane="bottomRight" state="frozen"/>
      <selection pane="topRight" activeCell="I1" sqref="I1"/>
      <selection pane="bottomLeft" activeCell="A6" sqref="A6"/>
      <selection pane="bottomRight" activeCell="G63" sqref="G63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74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 x14ac:dyDescent="0.3">
      <c r="A6" s="10" t="s">
        <v>60</v>
      </c>
      <c r="B6" s="10" t="s">
        <v>61</v>
      </c>
      <c r="E6" s="13" t="s">
        <v>57</v>
      </c>
      <c r="H6" s="14">
        <f>SUM(H7:H19)</f>
        <v>2752.69</v>
      </c>
    </row>
    <row r="7" spans="1:8" x14ac:dyDescent="0.3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IFERROR(VLOOKUP(C7,MA!$A$6:$D$26,{2,3,4},0),IFERROR(VLOOKUP(C7,MO!$A$6:$D$26,{2,3,4},0),IFERROR(VLOOKUP(C7,MQ!$A$6:$D$26,{2,3,4},0),IFERROR(VLOOKUP(C7,BA!$A$6:$H$194,{2,5,8},0),{"No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 x14ac:dyDescent="0.3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IFERROR(VLOOKUP(C8,MA!$A$6:$D$26,{2,3,4},0),IFERROR(VLOOKUP(C8,MO!$A$6:$D$26,{2,3,4},0),IFERROR(VLOOKUP(C8,MQ!$A$6:$D$26,{2,3,4},0),IFERROR(VLOOKUP(C8,BA!$A$6:$H$194,{2,5,8},0),{"No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 x14ac:dyDescent="0.3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IFERROR(VLOOKUP(C9,MA!$A$6:$D$26,{2,3,4},0),IFERROR(VLOOKUP(C9,MO!$A$6:$D$26,{2,3,4},0),IFERROR(VLOOKUP(C9,MQ!$A$6:$D$26,{2,3,4},0),IFERROR(VLOOKUP(C9,BA!$A$6:$H$194,{2,5,8},0),{"No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 x14ac:dyDescent="0.3">
      <c r="D10" s="4"/>
      <c r="E10" s="12"/>
    </row>
    <row r="11" spans="1:8" x14ac:dyDescent="0.3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IFERROR(VLOOKUP(C11,MA!$A$6:$D$26,{2,3,4},0),IFERROR(VLOOKUP(C11,MO!$A$6:$D$26,{2,3,4},0),IFERROR(VLOOKUP(C11,MQ!$A$6:$D$26,{2,3,4},0),IFERROR(VLOOKUP(C11,BA!$A$6:$H$194,{2,5,8},0),{"No encontrado","X","X"}))))</f>
        <v>PEON</v>
      </c>
      <c r="E11" s="12" t="str">
        <v>JOR</v>
      </c>
      <c r="F11" s="4">
        <v>638.33000000000004</v>
      </c>
      <c r="G11" s="1">
        <v>1</v>
      </c>
      <c r="H11" s="4">
        <f>G11*F11</f>
        <v>638.33000000000004</v>
      </c>
    </row>
    <row r="12" spans="1:8" x14ac:dyDescent="0.3">
      <c r="D12" s="4"/>
      <c r="E12" s="12"/>
    </row>
    <row r="13" spans="1:8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638.33000000000004</v>
      </c>
      <c r="G13" s="16">
        <f>k!$D$10</f>
        <v>0.03</v>
      </c>
      <c r="H13" s="16">
        <f>G13*F13</f>
        <v>19.149999999999999</v>
      </c>
    </row>
    <row r="14" spans="1:8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638.33000000000004</v>
      </c>
      <c r="G14" s="16">
        <f>k!$D$11</f>
        <v>0.1</v>
      </c>
      <c r="H14" s="16">
        <f>G14*F14</f>
        <v>63.83</v>
      </c>
    </row>
    <row r="15" spans="1:8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:F17" si="0">F14</f>
        <v>638.33000000000004</v>
      </c>
      <c r="G15" s="16">
        <f>k!$D$12</f>
        <v>0.01</v>
      </c>
      <c r="H15" s="16">
        <f>G15*F15</f>
        <v>6.38</v>
      </c>
    </row>
    <row r="16" spans="1:8" x14ac:dyDescent="0.3">
      <c r="C16" s="15" t="str">
        <f>k!$A$13</f>
        <v>HE004</v>
      </c>
      <c r="D16" s="16" t="str">
        <f>k!$B$13</f>
        <v>PRESTACIONES S.S.</v>
      </c>
      <c r="E16" s="17" t="s">
        <v>33</v>
      </c>
      <c r="F16" s="16">
        <f t="shared" si="0"/>
        <v>638.33000000000004</v>
      </c>
      <c r="G16" s="16">
        <f>k!$D$13</f>
        <v>0</v>
      </c>
      <c r="H16" s="16">
        <f>G16*F16</f>
        <v>0</v>
      </c>
    </row>
    <row r="17" spans="1:8" x14ac:dyDescent="0.3">
      <c r="C17" s="15" t="str">
        <f>k!$A$14</f>
        <v>HE005</v>
      </c>
      <c r="D17" s="16" t="str">
        <f>k!$B$14</f>
        <v>IMPUESTO SOBRE NOMINA</v>
      </c>
      <c r="E17" s="17" t="s">
        <v>33</v>
      </c>
      <c r="F17" s="16">
        <f t="shared" si="0"/>
        <v>638.33000000000004</v>
      </c>
      <c r="G17" s="16">
        <f>k!$D$14</f>
        <v>0</v>
      </c>
      <c r="H17" s="16">
        <f>G17*F17</f>
        <v>0</v>
      </c>
    </row>
    <row r="18" spans="1:8" x14ac:dyDescent="0.3">
      <c r="D18" s="4"/>
      <c r="E18" s="12"/>
      <c r="F18" s="4"/>
      <c r="H18" s="4"/>
    </row>
    <row r="19" spans="1:8" x14ac:dyDescent="0.3">
      <c r="C19" s="1" t="s">
        <v>69</v>
      </c>
      <c r="D19" s="4" t="str" cm="1">
        <f t="array" ref="D19:F19">IFERROR(VLOOKUP(C19,MA!$A$6:$D$26,{2,3,4},0),IFERROR(VLOOKUP(C19,MO!$A$6:$D$26,{2,3,4},0),IFERROR(VLOOKUP(C19,MQ!$A$6:$D$26,{2,3,4},0),IFERROR(VLOOKUP(C19,BA!$A$6:$H$194,{2,5,8},0),{"No encontrado","X","X"}))))</f>
        <v>REVOLVEDORA 1 SACO</v>
      </c>
      <c r="E19" s="12" t="str">
        <v>Hr</v>
      </c>
      <c r="F19" s="4">
        <v>250</v>
      </c>
      <c r="G19" s="1">
        <v>1</v>
      </c>
      <c r="H19" s="4">
        <f>G19*F19</f>
        <v>250</v>
      </c>
    </row>
    <row r="23" spans="1:8" s="10" customFormat="1" ht="47.4" customHeight="1" x14ac:dyDescent="0.3">
      <c r="A23" s="10" t="s">
        <v>77</v>
      </c>
      <c r="B23" s="10" t="s">
        <v>78</v>
      </c>
      <c r="E23" s="13" t="s">
        <v>57</v>
      </c>
      <c r="H23" s="14">
        <f>SUM(H24:H37)</f>
        <v>2666.69</v>
      </c>
    </row>
    <row r="24" spans="1:8" x14ac:dyDescent="0.3">
      <c r="C24" s="1" t="s">
        <v>538</v>
      </c>
      <c r="D24" s="4" t="str" cm="1">
        <f t="array" ref="D24:F24">IFERROR(VLOOKUP(C24,MA!$A$6:$D$26,{2,3,4},0),IFERROR(VLOOKUP(C24,MO!$A$6:$D$26,{2,3,4},0),IFERROR(VLOOKUP(C24,MQ!$A$6:$D$26,{2,3,4},0),IFERROR(VLOOKUP(C24,BA!$A$6:$H$194,{2,5,8},0),{"No encontrado","X","X"}))))</f>
        <v>CEMENTO GRIS EN SACO</v>
      </c>
      <c r="E24" s="12" t="str">
        <v>Ton</v>
      </c>
      <c r="F24" s="4">
        <v>2500</v>
      </c>
      <c r="G24" s="1">
        <v>0.41</v>
      </c>
      <c r="H24" s="4">
        <f t="shared" ref="H24:H37" si="1">G24*F24</f>
        <v>1025</v>
      </c>
    </row>
    <row r="25" spans="1:8" x14ac:dyDescent="0.3">
      <c r="C25" s="1" t="s">
        <v>539</v>
      </c>
      <c r="D25" s="4" t="str" cm="1">
        <f t="array" ref="D25:F25">IFERROR(VLOOKUP(C25,MA!$A$6:$D$26,{2,3,4},0),IFERROR(VLOOKUP(C25,MO!$A$6:$D$26,{2,3,4},0),IFERROR(VLOOKUP(C25,MQ!$A$6:$D$26,{2,3,4},0),IFERROR(VLOOKUP(C25,BA!$A$6:$H$194,{2,5,8},0),{"No encontrado","X","X"}))))</f>
        <v>ARENA DE RIO L.A.B. EN OBRA</v>
      </c>
      <c r="E25" s="12" t="str">
        <v>m3</v>
      </c>
      <c r="F25" s="4">
        <v>500</v>
      </c>
      <c r="G25" s="1">
        <v>0.54</v>
      </c>
      <c r="H25" s="4">
        <f t="shared" si="1"/>
        <v>270</v>
      </c>
    </row>
    <row r="26" spans="1:8" x14ac:dyDescent="0.3">
      <c r="C26" s="1" t="s">
        <v>541</v>
      </c>
      <c r="D26" s="4" t="str" cm="1">
        <f t="array" ref="D26:F26">IFERROR(VLOOKUP(C26,MA!$A$6:$D$26,{2,3,4},0),IFERROR(VLOOKUP(C26,MO!$A$6:$D$26,{2,3,4},0),IFERROR(VLOOKUP(C26,MQ!$A$6:$D$26,{2,3,4},0),IFERROR(VLOOKUP(C26,BA!$A$6:$H$194,{2,5,8},0),{"No encontrado","X","X"}))))</f>
        <v>GRAVA DE 3/4</v>
      </c>
      <c r="E26" s="12" t="str">
        <v>m3</v>
      </c>
      <c r="F26" s="4">
        <v>600</v>
      </c>
      <c r="G26" s="1">
        <v>0.64</v>
      </c>
      <c r="H26" s="4">
        <f t="shared" si="1"/>
        <v>384</v>
      </c>
    </row>
    <row r="27" spans="1:8" x14ac:dyDescent="0.3">
      <c r="C27" s="1" t="s">
        <v>68</v>
      </c>
      <c r="D27" s="4" t="str" cm="1">
        <f t="array" ref="D27:F27">IFERROR(VLOOKUP(C27,MA!$A$6:$D$26,{2,3,4},0),IFERROR(VLOOKUP(C27,MO!$A$6:$D$26,{2,3,4},0),IFERROR(VLOOKUP(C27,MQ!$A$6:$D$26,{2,3,4},0),IFERROR(VLOOKUP(C27,BA!$A$6:$H$194,{2,5,8},0),{"No encontrado","X","X"}))))</f>
        <v>AGUA EN PIPA</v>
      </c>
      <c r="E27" s="12" t="str">
        <v>m3</v>
      </c>
      <c r="F27" s="4">
        <v>20</v>
      </c>
      <c r="G27" s="1">
        <v>0.5</v>
      </c>
      <c r="H27" s="4">
        <f t="shared" si="1"/>
        <v>10</v>
      </c>
    </row>
    <row r="28" spans="1:8" x14ac:dyDescent="0.3">
      <c r="D28" s="4"/>
      <c r="E28" s="12"/>
      <c r="F28" s="4"/>
      <c r="H28" s="4"/>
    </row>
    <row r="29" spans="1:8" x14ac:dyDescent="0.3">
      <c r="C29" s="1" t="s">
        <v>526</v>
      </c>
      <c r="D29" s="4" t="str" cm="1">
        <f t="array" ref="D29:F29">IFERROR(VLOOKUP(C29,MA!$A$6:$D$26,{2,3,4},0),IFERROR(VLOOKUP(C29,MO!$A$6:$D$26,{2,3,4},0),IFERROR(VLOOKUP(C29,MQ!$A$6:$D$26,{2,3,4},0),IFERROR(VLOOKUP(C29,BA!$A$6:$H$194,{2,5,8},0),{"No encontrado","X","X"}))))</f>
        <v>PEON</v>
      </c>
      <c r="E29" s="12" t="str">
        <v>JOR</v>
      </c>
      <c r="F29" s="4">
        <v>638.33000000000004</v>
      </c>
      <c r="G29" s="1">
        <v>1</v>
      </c>
      <c r="H29" s="4">
        <f t="shared" si="1"/>
        <v>638.33000000000004</v>
      </c>
    </row>
    <row r="30" spans="1:8" x14ac:dyDescent="0.3">
      <c r="D30" s="4"/>
      <c r="E30" s="12"/>
      <c r="F30" s="4"/>
      <c r="H30" s="4"/>
    </row>
    <row r="31" spans="1:8" x14ac:dyDescent="0.3">
      <c r="C31" s="15" t="str">
        <f>k!$A$10</f>
        <v>HE001</v>
      </c>
      <c r="D31" s="16" t="str">
        <f>k!$B$10</f>
        <v>HERRAMIENTA MENOR</v>
      </c>
      <c r="E31" s="17" t="s">
        <v>33</v>
      </c>
      <c r="F31" s="18">
        <f>SUM(H28:H29)</f>
        <v>638.33000000000004</v>
      </c>
      <c r="G31" s="16">
        <f>k!$D$10</f>
        <v>0.03</v>
      </c>
      <c r="H31" s="16">
        <f>G31*F31</f>
        <v>19.149999999999999</v>
      </c>
    </row>
    <row r="32" spans="1:8" x14ac:dyDescent="0.3">
      <c r="C32" s="15" t="str">
        <f>k!$A$11</f>
        <v>HE002</v>
      </c>
      <c r="D32" s="16" t="str">
        <f>k!$B$11</f>
        <v>MANDO INTERMEDIO</v>
      </c>
      <c r="E32" s="17" t="s">
        <v>33</v>
      </c>
      <c r="F32" s="16">
        <f>F31</f>
        <v>638.33000000000004</v>
      </c>
      <c r="G32" s="16">
        <f>k!$D$11</f>
        <v>0.1</v>
      </c>
      <c r="H32" s="16">
        <f>G32*F32</f>
        <v>63.83</v>
      </c>
    </row>
    <row r="33" spans="1:8" x14ac:dyDescent="0.3">
      <c r="C33" s="15" t="str">
        <f>k!$A$12</f>
        <v>HE003</v>
      </c>
      <c r="D33" s="16" t="str">
        <f>k!$B$12</f>
        <v>EQUIPO DE SEGURIDAD</v>
      </c>
      <c r="E33" s="17" t="s">
        <v>33</v>
      </c>
      <c r="F33" s="16">
        <f t="shared" ref="F33:F35" si="2">F32</f>
        <v>638.33000000000004</v>
      </c>
      <c r="G33" s="16">
        <f>k!$D$12</f>
        <v>0.01</v>
      </c>
      <c r="H33" s="16">
        <f>G33*F33</f>
        <v>6.38</v>
      </c>
    </row>
    <row r="34" spans="1:8" x14ac:dyDescent="0.3">
      <c r="C34" s="15" t="str">
        <f>k!$A$13</f>
        <v>HE004</v>
      </c>
      <c r="D34" s="16" t="str">
        <f>k!$B$13</f>
        <v>PRESTACIONES S.S.</v>
      </c>
      <c r="E34" s="17" t="s">
        <v>33</v>
      </c>
      <c r="F34" s="16">
        <f t="shared" si="2"/>
        <v>638.33000000000004</v>
      </c>
      <c r="G34" s="16">
        <f>k!$D$13</f>
        <v>0</v>
      </c>
      <c r="H34" s="16">
        <f>G34*F34</f>
        <v>0</v>
      </c>
    </row>
    <row r="35" spans="1:8" x14ac:dyDescent="0.3">
      <c r="C35" s="15" t="str">
        <f>k!$A$14</f>
        <v>HE005</v>
      </c>
      <c r="D35" s="16" t="str">
        <f>k!$B$14</f>
        <v>IMPUESTO SOBRE NOMINA</v>
      </c>
      <c r="E35" s="17" t="s">
        <v>33</v>
      </c>
      <c r="F35" s="16">
        <f t="shared" si="2"/>
        <v>638.33000000000004</v>
      </c>
      <c r="G35" s="16">
        <f>k!$D$14</f>
        <v>0</v>
      </c>
      <c r="H35" s="16">
        <f>G35*F35</f>
        <v>0</v>
      </c>
    </row>
    <row r="36" spans="1:8" x14ac:dyDescent="0.3">
      <c r="D36" s="4"/>
      <c r="E36" s="12"/>
      <c r="F36" s="4"/>
      <c r="H36" s="4"/>
    </row>
    <row r="37" spans="1:8" x14ac:dyDescent="0.3">
      <c r="C37" s="1" t="s">
        <v>69</v>
      </c>
      <c r="D37" s="4" t="str" cm="1">
        <f t="array" ref="D37:F37">IFERROR(VLOOKUP(C37,MA!$A$6:$D$26,{2,3,4},0),IFERROR(VLOOKUP(C37,MO!$A$6:$D$26,{2,3,4},0),IFERROR(VLOOKUP(C37,MQ!$A$6:$D$26,{2,3,4},0),IFERROR(VLOOKUP(C37,BA!$A$6:$H$194,{2,5,8},0),{"No encontrado","X","X"}))))</f>
        <v>REVOLVEDORA 1 SACO</v>
      </c>
      <c r="E37" s="12" t="str">
        <v>Hr</v>
      </c>
      <c r="F37" s="4">
        <v>250</v>
      </c>
      <c r="G37" s="1">
        <v>1</v>
      </c>
      <c r="H37" s="4">
        <f t="shared" si="1"/>
        <v>250</v>
      </c>
    </row>
    <row r="38" spans="1:8" x14ac:dyDescent="0.3">
      <c r="D38" s="4"/>
      <c r="E38" s="12"/>
      <c r="F38" s="4"/>
      <c r="H38" s="4"/>
    </row>
    <row r="39" spans="1:8" x14ac:dyDescent="0.3">
      <c r="D39" s="4"/>
      <c r="E39" s="12"/>
      <c r="F39" s="4"/>
      <c r="H39" s="4"/>
    </row>
    <row r="41" spans="1:8" s="10" customFormat="1" ht="47.4" customHeight="1" x14ac:dyDescent="0.3">
      <c r="A41" s="10" t="s">
        <v>81</v>
      </c>
      <c r="B41" s="10" t="s">
        <v>555</v>
      </c>
      <c r="E41" s="13" t="s">
        <v>57</v>
      </c>
      <c r="H41" s="14">
        <f>SUM(H42:H55)</f>
        <v>2460.69</v>
      </c>
    </row>
    <row r="42" spans="1:8" x14ac:dyDescent="0.3">
      <c r="C42" s="1" t="s">
        <v>538</v>
      </c>
      <c r="D42" s="4" t="str" cm="1">
        <f t="array" ref="D42:F42">IFERROR(VLOOKUP(C42,MA!$A$6:$D$26,{2,3,4},0),IFERROR(VLOOKUP(C42,MO!$A$6:$D$26,{2,3,4},0),IFERROR(VLOOKUP(C42,MQ!$A$6:$D$26,{2,3,4},0),IFERROR(VLOOKUP(C42,BA!$A$6:$H$194,{2,5,8},0),{"No encontrado","X","X"}))))</f>
        <v>CEMENTO GRIS EN SACO</v>
      </c>
      <c r="E42" s="12" t="str">
        <v>Ton</v>
      </c>
      <c r="F42" s="4">
        <v>2500</v>
      </c>
      <c r="G42" s="51">
        <v>0.32600000000000001</v>
      </c>
      <c r="H42" s="4">
        <f t="shared" ref="H42:H45" si="3">G42*F42</f>
        <v>815</v>
      </c>
    </row>
    <row r="43" spans="1:8" x14ac:dyDescent="0.3">
      <c r="C43" s="1" t="s">
        <v>539</v>
      </c>
      <c r="D43" s="4" t="str" cm="1">
        <f t="array" ref="D43:F43">IFERROR(VLOOKUP(C43,MA!$A$6:$D$26,{2,3,4},0),IFERROR(VLOOKUP(C43,MO!$A$6:$D$26,{2,3,4},0),IFERROR(VLOOKUP(C43,MQ!$A$6:$D$26,{2,3,4},0),IFERROR(VLOOKUP(C43,BA!$A$6:$H$194,{2,5,8},0),{"No encontrado","X","X"}))))</f>
        <v>ARENA DE RIO L.A.B. EN OBRA</v>
      </c>
      <c r="E43" s="12" t="str">
        <v>m3</v>
      </c>
      <c r="F43" s="4">
        <v>500</v>
      </c>
      <c r="G43" s="51">
        <v>0.53600000000000003</v>
      </c>
      <c r="H43" s="4">
        <f t="shared" si="3"/>
        <v>268</v>
      </c>
    </row>
    <row r="44" spans="1:8" x14ac:dyDescent="0.3">
      <c r="C44" s="1" t="s">
        <v>541</v>
      </c>
      <c r="D44" s="4" t="str" cm="1">
        <f t="array" ref="D44:F44">IFERROR(VLOOKUP(C44,MA!$A$6:$D$26,{2,3,4},0),IFERROR(VLOOKUP(C44,MO!$A$6:$D$26,{2,3,4},0),IFERROR(VLOOKUP(C44,MQ!$A$6:$D$26,{2,3,4},0),IFERROR(VLOOKUP(C44,BA!$A$6:$H$194,{2,5,8},0),{"No encontrado","X","X"}))))</f>
        <v>GRAVA DE 3/4</v>
      </c>
      <c r="E44" s="12" t="str">
        <v>m3</v>
      </c>
      <c r="F44" s="4">
        <v>600</v>
      </c>
      <c r="G44" s="51">
        <v>0.65</v>
      </c>
      <c r="H44" s="4">
        <f t="shared" si="3"/>
        <v>390</v>
      </c>
    </row>
    <row r="45" spans="1:8" x14ac:dyDescent="0.3">
      <c r="C45" s="1" t="s">
        <v>68</v>
      </c>
      <c r="D45" s="4" t="str" cm="1">
        <f t="array" ref="D45:F45">IFERROR(VLOOKUP(C45,MA!$A$6:$D$26,{2,3,4},0),IFERROR(VLOOKUP(C45,MO!$A$6:$D$26,{2,3,4},0),IFERROR(VLOOKUP(C45,MQ!$A$6:$D$26,{2,3,4},0),IFERROR(VLOOKUP(C45,BA!$A$6:$H$194,{2,5,8},0),{"No encontrado","X","X"}))))</f>
        <v>AGUA EN PIPA</v>
      </c>
      <c r="E45" s="12" t="str">
        <v>m3</v>
      </c>
      <c r="F45" s="4">
        <v>20</v>
      </c>
      <c r="G45" s="51">
        <v>0.5</v>
      </c>
      <c r="H45" s="4">
        <f t="shared" si="3"/>
        <v>10</v>
      </c>
    </row>
    <row r="46" spans="1:8" x14ac:dyDescent="0.3">
      <c r="D46" s="4"/>
      <c r="E46" s="12"/>
      <c r="F46" s="4"/>
      <c r="H46" s="4"/>
    </row>
    <row r="47" spans="1:8" x14ac:dyDescent="0.3">
      <c r="C47" s="1" t="s">
        <v>526</v>
      </c>
      <c r="D47" s="4" t="str" cm="1">
        <f t="array" ref="D47:F47">IFERROR(VLOOKUP(C47,MA!$A$6:$D$26,{2,3,4},0),IFERROR(VLOOKUP(C47,MO!$A$6:$D$26,{2,3,4},0),IFERROR(VLOOKUP(C47,MQ!$A$6:$D$26,{2,3,4},0),IFERROR(VLOOKUP(C47,BA!$A$6:$H$194,{2,5,8},0),{"No encontrado","X","X"}))))</f>
        <v>PEON</v>
      </c>
      <c r="E47" s="12" t="str">
        <v>JOR</v>
      </c>
      <c r="F47" s="4">
        <v>638.33000000000004</v>
      </c>
      <c r="G47" s="1">
        <v>1</v>
      </c>
      <c r="H47" s="4">
        <f t="shared" ref="H47" si="4">G47*F47</f>
        <v>638.33000000000004</v>
      </c>
    </row>
    <row r="48" spans="1:8" x14ac:dyDescent="0.3">
      <c r="D48" s="4"/>
      <c r="E48" s="12"/>
      <c r="F48" s="4"/>
      <c r="H48" s="4"/>
    </row>
    <row r="49" spans="1:8" x14ac:dyDescent="0.3">
      <c r="C49" s="15" t="str">
        <f>k!$A$10</f>
        <v>HE001</v>
      </c>
      <c r="D49" s="16" t="str">
        <f>k!$B$10</f>
        <v>HERRAMIENTA MENOR</v>
      </c>
      <c r="E49" s="17" t="s">
        <v>33</v>
      </c>
      <c r="F49" s="18">
        <f>SUM(H46:H47)</f>
        <v>638.33000000000004</v>
      </c>
      <c r="G49" s="16">
        <f>k!$D$10</f>
        <v>0.03</v>
      </c>
      <c r="H49" s="16">
        <f>G49*F49</f>
        <v>19.149999999999999</v>
      </c>
    </row>
    <row r="50" spans="1:8" x14ac:dyDescent="0.3">
      <c r="C50" s="15" t="str">
        <f>k!$A$11</f>
        <v>HE002</v>
      </c>
      <c r="D50" s="16" t="str">
        <f>k!$B$11</f>
        <v>MANDO INTERMEDIO</v>
      </c>
      <c r="E50" s="17" t="s">
        <v>33</v>
      </c>
      <c r="F50" s="16">
        <f>F49</f>
        <v>638.33000000000004</v>
      </c>
      <c r="G50" s="16">
        <f>k!$D$11</f>
        <v>0.1</v>
      </c>
      <c r="H50" s="16">
        <f>G50*F50</f>
        <v>63.83</v>
      </c>
    </row>
    <row r="51" spans="1:8" x14ac:dyDescent="0.3">
      <c r="C51" s="15" t="str">
        <f>k!$A$12</f>
        <v>HE003</v>
      </c>
      <c r="D51" s="16" t="str">
        <f>k!$B$12</f>
        <v>EQUIPO DE SEGURIDAD</v>
      </c>
      <c r="E51" s="17" t="s">
        <v>33</v>
      </c>
      <c r="F51" s="16">
        <f t="shared" ref="F51:F53" si="5">F50</f>
        <v>638.33000000000004</v>
      </c>
      <c r="G51" s="16">
        <f>k!$D$12</f>
        <v>0.01</v>
      </c>
      <c r="H51" s="16">
        <f>G51*F51</f>
        <v>6.38</v>
      </c>
    </row>
    <row r="52" spans="1:8" x14ac:dyDescent="0.3">
      <c r="C52" s="15" t="str">
        <f>k!$A$13</f>
        <v>HE004</v>
      </c>
      <c r="D52" s="16" t="str">
        <f>k!$B$13</f>
        <v>PRESTACIONES S.S.</v>
      </c>
      <c r="E52" s="17" t="s">
        <v>33</v>
      </c>
      <c r="F52" s="16">
        <f t="shared" si="5"/>
        <v>638.33000000000004</v>
      </c>
      <c r="G52" s="16">
        <f>k!$D$13</f>
        <v>0</v>
      </c>
      <c r="H52" s="16">
        <f>G52*F52</f>
        <v>0</v>
      </c>
    </row>
    <row r="53" spans="1:8" x14ac:dyDescent="0.3">
      <c r="C53" s="15" t="str">
        <f>k!$A$14</f>
        <v>HE005</v>
      </c>
      <c r="D53" s="16" t="str">
        <f>k!$B$14</f>
        <v>IMPUESTO SOBRE NOMINA</v>
      </c>
      <c r="E53" s="17" t="s">
        <v>33</v>
      </c>
      <c r="F53" s="16">
        <f t="shared" si="5"/>
        <v>638.33000000000004</v>
      </c>
      <c r="G53" s="16">
        <f>k!$D$14</f>
        <v>0</v>
      </c>
      <c r="H53" s="16">
        <f>G53*F53</f>
        <v>0</v>
      </c>
    </row>
    <row r="54" spans="1:8" x14ac:dyDescent="0.3">
      <c r="D54" s="4"/>
      <c r="E54" s="12"/>
      <c r="F54" s="4"/>
      <c r="H54" s="4"/>
    </row>
    <row r="55" spans="1:8" x14ac:dyDescent="0.3">
      <c r="C55" s="1" t="s">
        <v>69</v>
      </c>
      <c r="D55" s="4" t="str" cm="1">
        <f t="array" ref="D55:F55">IFERROR(VLOOKUP(C55,MA!$A$6:$D$26,{2,3,4},0),IFERROR(VLOOKUP(C55,MO!$A$6:$D$26,{2,3,4},0),IFERROR(VLOOKUP(C55,MQ!$A$6:$D$26,{2,3,4},0),IFERROR(VLOOKUP(C55,BA!$A$6:$H$194,{2,5,8},0),{"No encontrado","X","X"}))))</f>
        <v>REVOLVEDORA 1 SACO</v>
      </c>
      <c r="E55" s="12" t="str">
        <v>Hr</v>
      </c>
      <c r="F55" s="4">
        <v>250</v>
      </c>
      <c r="G55" s="1">
        <v>1</v>
      </c>
      <c r="H55" s="4">
        <f t="shared" ref="H55" si="6">G55*F55</f>
        <v>250</v>
      </c>
    </row>
    <row r="59" spans="1:8" s="10" customFormat="1" ht="47.4" customHeight="1" x14ac:dyDescent="0.3">
      <c r="A59" s="10" t="s">
        <v>554</v>
      </c>
      <c r="B59" s="10" t="s">
        <v>82</v>
      </c>
      <c r="E59" s="13" t="s">
        <v>50</v>
      </c>
      <c r="H59" s="14">
        <f>SUM(H60:H72)</f>
        <v>430.56</v>
      </c>
    </row>
    <row r="60" spans="1:8" x14ac:dyDescent="0.3">
      <c r="C60" s="1" t="s">
        <v>536</v>
      </c>
      <c r="D60" s="4" t="str" cm="1">
        <f t="array" ref="D60:F60">IFERROR(VLOOKUP(C60,MA!$A$6:$D$26,{2,3,4},0),IFERROR(VLOOKUP(C60,MO!$A$6:$D$26,{2,3,4},0),IFERROR(VLOOKUP(C60,MQ!$A$6:$D$26,{2,3,4},0),IFERROR(VLOOKUP(C60,BA!$A$6:$H$194,{2,5,8},0),{"No encontrado","X","X"}))))</f>
        <v>MADERA DE PINO DE TERCERA</v>
      </c>
      <c r="E60" s="12" t="str">
        <v>Pt</v>
      </c>
      <c r="F60" s="4">
        <v>10</v>
      </c>
      <c r="G60" s="1">
        <f>11/5*1.25</f>
        <v>2.75</v>
      </c>
      <c r="H60" s="4">
        <f t="shared" ref="H60:H65" si="7">G60*F60</f>
        <v>27.5</v>
      </c>
    </row>
    <row r="61" spans="1:8" x14ac:dyDescent="0.3">
      <c r="C61" s="1" t="s">
        <v>35</v>
      </c>
      <c r="D61" s="4" t="str" cm="1">
        <f t="array" ref="D61:F61">IFERROR(VLOOKUP(C61,MA!$A$6:$D$26,{2,3,4},0),IFERROR(VLOOKUP(C61,MO!$A$6:$D$26,{2,3,4},0),IFERROR(VLOOKUP(C61,MQ!$A$6:$D$26,{2,3,4},0),IFERROR(VLOOKUP(C61,BA!$A$6:$H$194,{2,5,8},0),{"No encontrado","X","X"}))))</f>
        <v>CLAVO</v>
      </c>
      <c r="E61" s="12" t="str">
        <v>Kg</v>
      </c>
      <c r="F61" s="4">
        <v>36</v>
      </c>
      <c r="G61" s="1">
        <v>0.1</v>
      </c>
      <c r="H61" s="4">
        <f t="shared" ref="H61" si="8">G61*F61</f>
        <v>3.6</v>
      </c>
    </row>
    <row r="62" spans="1:8" x14ac:dyDescent="0.3">
      <c r="C62" s="1" t="s">
        <v>545</v>
      </c>
      <c r="D62" s="4" t="str" cm="1">
        <f t="array" ref="D62:F62">IFERROR(VLOOKUP(C62,MA!$A$6:$D$26,{2,3,4},0),IFERROR(VLOOKUP(C62,MO!$A$6:$D$26,{2,3,4},0),IFERROR(VLOOKUP(C62,MQ!$A$6:$D$26,{2,3,4},0),IFERROR(VLOOKUP(C62,BA!$A$6:$H$194,{2,5,8},0),{"No encontrado","X","X"}))))</f>
        <v>DESMOLDANTE</v>
      </c>
      <c r="E62" s="12" t="str">
        <v>Lt</v>
      </c>
      <c r="F62" s="4">
        <v>97.73</v>
      </c>
      <c r="G62" s="1">
        <f>1/5</f>
        <v>0.2</v>
      </c>
      <c r="H62" s="4">
        <f t="shared" ref="H62" si="9">G62*F62</f>
        <v>19.55</v>
      </c>
    </row>
    <row r="63" spans="1:8" x14ac:dyDescent="0.3">
      <c r="C63" s="1" t="s">
        <v>543</v>
      </c>
      <c r="D63" s="4" t="str" cm="1">
        <f t="array" ref="D63:F63">IFERROR(VLOOKUP(C63,MA!$A$6:$D$26,{2,3,4},0),IFERROR(VLOOKUP(C63,MO!$A$6:$D$26,{2,3,4},0),IFERROR(VLOOKUP(C63,MQ!$A$6:$D$26,{2,3,4},0),IFERROR(VLOOKUP(C63,BA!$A$6:$H$194,{2,5,8},0),{"No encontrado","X","X"}))))</f>
        <v>ALAMBRE RECOCIDO</v>
      </c>
      <c r="E63" s="12" t="str">
        <v>Kg</v>
      </c>
      <c r="F63" s="4">
        <v>22</v>
      </c>
      <c r="G63" s="1">
        <v>0.5</v>
      </c>
      <c r="H63" s="4">
        <f t="shared" si="7"/>
        <v>11</v>
      </c>
    </row>
    <row r="64" spans="1:8" x14ac:dyDescent="0.3">
      <c r="D64" s="4"/>
      <c r="E64" s="12"/>
      <c r="F64" s="4"/>
      <c r="H64" s="4"/>
    </row>
    <row r="65" spans="3:8" x14ac:dyDescent="0.3">
      <c r="C65" s="1" t="s">
        <v>13</v>
      </c>
      <c r="D65" s="4" t="str" cm="1">
        <f t="array" ref="D65:F65">IFERROR(VLOOKUP(C65,MA!$A$6:$D$26,{2,3,4},0),IFERROR(VLOOKUP(C65,MO!$A$6:$D$26,{2,3,4},0),IFERROR(VLOOKUP(C65,MQ!$A$6:$D$26,{2,3,4},0),IFERROR(VLOOKUP(C65,BA!$A$6:$H$194,{2,5,8},0),{"No encontrado","X","X"}))))</f>
        <v>CARPINTERO DE OBRA NEGRA, OFICIAL</v>
      </c>
      <c r="E65" s="12" t="str">
        <v>JOR</v>
      </c>
      <c r="F65" s="4">
        <v>949.25</v>
      </c>
      <c r="G65" s="1">
        <v>0.2</v>
      </c>
      <c r="H65" s="4">
        <f t="shared" si="7"/>
        <v>189.85</v>
      </c>
    </row>
    <row r="66" spans="3:8" x14ac:dyDescent="0.3">
      <c r="C66" s="1" t="s">
        <v>11</v>
      </c>
      <c r="D66" s="4" t="str" cm="1">
        <f t="array" ref="D66:F66">IFERROR(VLOOKUP(C66,MA!$A$6:$D$26,{2,3,4},0),IFERROR(VLOOKUP(C66,MO!$A$6:$D$26,{2,3,4},0),IFERROR(VLOOKUP(C66,MQ!$A$6:$D$26,{2,3,4},0),IFERROR(VLOOKUP(C66,BA!$A$6:$H$194,{2,5,8},0),{"No encontrado","X","X"}))))</f>
        <v xml:space="preserve">AYUDANTE GENERAL </v>
      </c>
      <c r="E66" s="12" t="str">
        <v>JOR</v>
      </c>
      <c r="F66" s="4">
        <v>668.73</v>
      </c>
      <c r="G66" s="1">
        <v>0.2</v>
      </c>
      <c r="H66" s="4">
        <f t="shared" ref="H66" si="10">G66*F66</f>
        <v>133.75</v>
      </c>
    </row>
    <row r="67" spans="3:8" x14ac:dyDescent="0.3">
      <c r="D67" s="4"/>
      <c r="E67" s="12"/>
    </row>
    <row r="68" spans="3:8" x14ac:dyDescent="0.3">
      <c r="C68" s="15" t="str">
        <f>k!$A$10</f>
        <v>HE001</v>
      </c>
      <c r="D68" s="16" t="str">
        <f>k!$B$10</f>
        <v>HERRAMIENTA MENOR</v>
      </c>
      <c r="E68" s="17" t="s">
        <v>33</v>
      </c>
      <c r="F68" s="18">
        <f>SUM(H65:H66)</f>
        <v>323.60000000000002</v>
      </c>
      <c r="G68" s="16">
        <f>k!$D$10</f>
        <v>0.03</v>
      </c>
      <c r="H68" s="16">
        <f>G68*F68</f>
        <v>9.7100000000000009</v>
      </c>
    </row>
    <row r="69" spans="3:8" x14ac:dyDescent="0.3">
      <c r="C69" s="15" t="str">
        <f>k!$A$11</f>
        <v>HE002</v>
      </c>
      <c r="D69" s="16" t="str">
        <f>k!$B$11</f>
        <v>MANDO INTERMEDIO</v>
      </c>
      <c r="E69" s="17" t="s">
        <v>33</v>
      </c>
      <c r="F69" s="16">
        <f>F68</f>
        <v>323.60000000000002</v>
      </c>
      <c r="G69" s="16">
        <f>k!$D$11</f>
        <v>0.1</v>
      </c>
      <c r="H69" s="16">
        <f>G69*F69</f>
        <v>32.36</v>
      </c>
    </row>
    <row r="70" spans="3:8" x14ac:dyDescent="0.3">
      <c r="C70" s="15" t="str">
        <f>k!$A$12</f>
        <v>HE003</v>
      </c>
      <c r="D70" s="16" t="str">
        <f>k!$B$12</f>
        <v>EQUIPO DE SEGURIDAD</v>
      </c>
      <c r="E70" s="17" t="s">
        <v>33</v>
      </c>
      <c r="F70" s="16">
        <f t="shared" ref="F70:F72" si="11">F69</f>
        <v>323.60000000000002</v>
      </c>
      <c r="G70" s="16">
        <f>k!$D$12</f>
        <v>0.01</v>
      </c>
      <c r="H70" s="16">
        <f>G70*F70</f>
        <v>3.24</v>
      </c>
    </row>
    <row r="71" spans="3:8" x14ac:dyDescent="0.3">
      <c r="C71" s="15" t="str">
        <f>k!$A$13</f>
        <v>HE004</v>
      </c>
      <c r="D71" s="16" t="str">
        <f>k!$B$13</f>
        <v>PRESTACIONES S.S.</v>
      </c>
      <c r="E71" s="17" t="s">
        <v>33</v>
      </c>
      <c r="F71" s="16">
        <f t="shared" si="11"/>
        <v>323.60000000000002</v>
      </c>
      <c r="G71" s="16">
        <f>k!$D$13</f>
        <v>0</v>
      </c>
      <c r="H71" s="16">
        <f>G71*F71</f>
        <v>0</v>
      </c>
    </row>
    <row r="72" spans="3:8" x14ac:dyDescent="0.3">
      <c r="C72" s="15" t="str">
        <f>k!$A$14</f>
        <v>HE005</v>
      </c>
      <c r="D72" s="16" t="str">
        <f>k!$B$14</f>
        <v>IMPUESTO SOBRE NOMINA</v>
      </c>
      <c r="E72" s="17" t="s">
        <v>33</v>
      </c>
      <c r="F72" s="16">
        <f t="shared" si="11"/>
        <v>323.60000000000002</v>
      </c>
      <c r="G72" s="16">
        <f>k!$D$14</f>
        <v>0</v>
      </c>
      <c r="H72" s="16">
        <f>G72*F72</f>
        <v>0</v>
      </c>
    </row>
    <row r="194" spans="1:5" x14ac:dyDescent="0.3">
      <c r="A194" s="3" t="s">
        <v>20</v>
      </c>
      <c r="B194" s="3"/>
      <c r="C194" s="3"/>
      <c r="D194" s="3"/>
      <c r="E19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tabSelected="1" workbookViewId="0">
      <selection activeCell="D15" sqref="D15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0.15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0.2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7.9000000000000008E-3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</v>
      </c>
    </row>
    <row r="14" spans="1:14" x14ac:dyDescent="0.3">
      <c r="A14" s="29" t="s">
        <v>31</v>
      </c>
      <c r="B14" s="29" t="s">
        <v>32</v>
      </c>
      <c r="C14" s="29"/>
      <c r="D14" s="3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MQ</vt:lpstr>
      <vt:lpstr>MO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monica cd</cp:lastModifiedBy>
  <cp:lastPrinted>2024-08-13T20:07:58Z</cp:lastPrinted>
  <dcterms:created xsi:type="dcterms:W3CDTF">2024-08-08T20:21:30Z</dcterms:created>
  <dcterms:modified xsi:type="dcterms:W3CDTF">2024-10-07T23:21:21Z</dcterms:modified>
</cp:coreProperties>
</file>