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lmo\Desktop\Olmo Irigoyen academics\240412 uaa maestria en valuacion\240809 1 er semestre\241004 ingenieria de costos\"/>
    </mc:Choice>
  </mc:AlternateContent>
  <bookViews>
    <workbookView xWindow="0" yWindow="0" windowWidth="14310" windowHeight="117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1" l="1"/>
  <c r="G10" i="1"/>
  <c r="G9" i="1"/>
  <c r="E10" i="1"/>
  <c r="E9" i="1"/>
  <c r="AI3" i="1"/>
  <c r="R2" i="1"/>
  <c r="R1" i="1"/>
  <c r="AJ10" i="1" l="1"/>
  <c r="AJ9" i="1"/>
  <c r="AH10" i="1"/>
  <c r="AH11" i="1"/>
  <c r="AJ11" i="1" s="1"/>
  <c r="AH12" i="1"/>
  <c r="AJ12" i="1" s="1"/>
  <c r="AH13" i="1"/>
  <c r="AJ13" i="1" s="1"/>
  <c r="AH9" i="1"/>
  <c r="AF13" i="1"/>
  <c r="AC13" i="1"/>
  <c r="Y13" i="1"/>
  <c r="Z13" i="1" s="1"/>
  <c r="R13" i="1"/>
  <c r="T13" i="1" s="1"/>
  <c r="G13" i="1"/>
  <c r="N13" i="1" s="1"/>
  <c r="AF12" i="1"/>
  <c r="AC12" i="1"/>
  <c r="Y12" i="1"/>
  <c r="Z12" i="1" s="1"/>
  <c r="R12" i="1"/>
  <c r="T12" i="1" s="1"/>
  <c r="G12" i="1"/>
  <c r="N12" i="1" s="1"/>
  <c r="AA11" i="1"/>
  <c r="AC11" i="1" s="1"/>
  <c r="AF11" i="1"/>
  <c r="Y11" i="1"/>
  <c r="Z11" i="1" s="1"/>
  <c r="R11" i="1"/>
  <c r="T11" i="1" s="1"/>
  <c r="G11" i="1"/>
  <c r="N11" i="1" s="1"/>
  <c r="AF10" i="1"/>
  <c r="AC10" i="1"/>
  <c r="Y10" i="1"/>
  <c r="Z10" i="1" s="1"/>
  <c r="R10" i="1"/>
  <c r="T10" i="1" s="1"/>
  <c r="N10" i="1"/>
  <c r="AF9" i="1"/>
  <c r="AC9" i="1"/>
  <c r="Y9" i="1"/>
  <c r="Z9" i="1" s="1"/>
  <c r="R9" i="1"/>
  <c r="T9" i="1" s="1"/>
  <c r="L9" i="1"/>
  <c r="D13" i="1" l="1"/>
  <c r="D12" i="1"/>
  <c r="D11" i="1"/>
  <c r="I13" i="1"/>
  <c r="P13" i="1" s="1"/>
  <c r="L13" i="1"/>
  <c r="I9" i="1"/>
  <c r="P9" i="1" s="1"/>
  <c r="L12" i="1"/>
  <c r="I12" i="1"/>
  <c r="I11" i="1"/>
  <c r="L11" i="1"/>
  <c r="I10" i="1"/>
  <c r="P10" i="1" s="1"/>
  <c r="L10" i="1"/>
  <c r="N9" i="1"/>
  <c r="D10" i="1" l="1"/>
  <c r="D9" i="1"/>
  <c r="P12" i="1"/>
  <c r="P11" i="1"/>
</calcChain>
</file>

<file path=xl/sharedStrings.xml><?xml version="1.0" encoding="utf-8"?>
<sst xmlns="http://schemas.openxmlformats.org/spreadsheetml/2006/main" count="103" uniqueCount="87">
  <si>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</si>
  <si>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</si>
  <si>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</si>
  <si>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</si>
  <si>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</si>
  <si>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</si>
  <si>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</si>
  <si>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</si>
  <si>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</si>
  <si>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</si>
  <si>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</si>
  <si>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</si>
  <si>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</si>
  <si>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</si>
  <si>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</si>
  <si>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</si>
  <si>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</si>
  <si>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</si>
  <si>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</si>
  <si>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</si>
  <si>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</si>
  <si>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</si>
  <si>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</si>
  <si>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</si>
  <si>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</si>
  <si>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</si>
  <si>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</si>
  <si>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</si>
  <si>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</si>
  <si>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</si>
  <si>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</si>
  <si>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</si>
  <si>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</si>
  <si>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</si>
  <si>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</si>
  <si>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</si>
  <si>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</si>
  <si>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</si>
  <si>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</si>
  <si>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</si>
  <si>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</si>
  <si>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</si>
  <si>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</si>
  <si>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</si>
  <si>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</si>
  <si>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</si>
  <si>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</si>
  <si>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</si>
  <si>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</si>
  <si>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</si>
  <si>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</si>
  <si>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</si>
  <si>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</si>
  <si>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</si>
  <si>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</si>
  <si>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</si>
  <si>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</si>
  <si>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</si>
  <si>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</si>
  <si>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</si>
  <si>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</si>
  <si>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</si>
  <si>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</si>
  <si>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</si>
  <si>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</si>
  <si>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</si>
  <si>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</si>
  <si>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COSTO HORARIO DE MAQUINARIA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</si>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</sst>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7" formatCode="#,##0.00&quot; Hr&quot;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0" fillId="2" borderId="0" xfId="1" applyFont="1" applyFill="1"/>
    <xf numFmtId="9" fontId="0" fillId="2" borderId="0" xfId="2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5" fontId="0" fillId="2" borderId="0" xfId="1" applyNumberFormat="1" applyFont="1" applyFill="1"/>
    <xf numFmtId="166" fontId="0" fillId="2" borderId="0" xfId="1" applyNumberFormat="1" applyFont="1" applyFill="1"/>
    <xf numFmtId="167" fontId="0" fillId="0" borderId="0" xfId="1" applyNumberFormat="1" applyFont="1"/>
    <xf numFmtId="167" fontId="0" fillId="2" borderId="0" xfId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zoomScale="85" zoomScaleNormal="85" workbookViewId="0">
      <selection activeCell="A29" sqref="A29"/>
    </sheetView>
  </sheetViews>
  <sheetFormatPr baseColWidth="10" defaultColWidth="11.25" defaultRowHeight="14.25"/>
  <cols>
    <col min="1" max="1" width="11.25" style="1"/>
    <col min="2" max="2" width="24.125" style="1" bestFit="1" customWidth="1"/>
    <col min="3" max="4" width="11.25" style="1"/>
    <col min="5" max="5" width="12.625" style="1" bestFit="1" customWidth="1"/>
    <col min="6" max="16384" width="11.25" style="1"/>
  </cols>
  <sheetData>
    <row r="1" spans="1:36">
      <c r="Q1" s="1" t="s">
        <v>32</v>
      </c>
      <c r="R1" s="17">
        <f>25/1.16</f>
        <v>21.551724137931036</v>
      </c>
      <c r="S1" s="1" t="s">
        <v>33</v>
      </c>
      <c r="Y1" s="1" t="s">
        <v>48</v>
      </c>
      <c r="Z1" s="17">
        <v>55</v>
      </c>
      <c r="AA1" s="1" t="s">
        <v>33</v>
      </c>
      <c r="AF1" s="4" t="s">
        <v>76</v>
      </c>
      <c r="AG1" s="1" t="s">
        <v>71</v>
      </c>
      <c r="AI1" s="17">
        <v>668.33</v>
      </c>
    </row>
    <row r="2" spans="1:36" ht="15">
      <c r="D2" s="7" t="s">
        <v>67</v>
      </c>
      <c r="Q2" s="1" t="s">
        <v>34</v>
      </c>
      <c r="R2" s="17">
        <f>26.19/1.16</f>
        <v>22.577586206896555</v>
      </c>
      <c r="S2" s="1" t="s">
        <v>33</v>
      </c>
      <c r="AF2" s="4" t="s">
        <v>77</v>
      </c>
      <c r="AG2" s="1" t="s">
        <v>72</v>
      </c>
      <c r="AI2" s="17">
        <v>821.23</v>
      </c>
    </row>
    <row r="3" spans="1:36" ht="15">
      <c r="B3" s="7"/>
      <c r="R3" s="17"/>
      <c r="AF3" s="4" t="s">
        <v>78</v>
      </c>
      <c r="AG3" s="1" t="s">
        <v>73</v>
      </c>
      <c r="AI3" s="17">
        <f>+AI1+AI2</f>
        <v>1489.56</v>
      </c>
    </row>
    <row r="4" spans="1:36" ht="15">
      <c r="B4" s="7"/>
      <c r="R4" s="17"/>
      <c r="AF4" s="4" t="s">
        <v>80</v>
      </c>
      <c r="AG4" s="1" t="s">
        <v>74</v>
      </c>
      <c r="AI4" s="17">
        <v>1075.6300000000001</v>
      </c>
    </row>
    <row r="5" spans="1:36" ht="15">
      <c r="B5" s="7"/>
      <c r="R5" s="17"/>
      <c r="AF5" s="4" t="s">
        <v>79</v>
      </c>
      <c r="AG5" s="1" t="s">
        <v>75</v>
      </c>
      <c r="AI5" s="17">
        <v>1214.53</v>
      </c>
    </row>
    <row r="7" spans="1:36" ht="15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85</v>
      </c>
      <c r="AG7" s="11"/>
      <c r="AH7" s="11" t="s">
        <v>81</v>
      </c>
      <c r="AI7" s="11" t="s">
        <v>83</v>
      </c>
      <c r="AJ7" s="12" t="s">
        <v>60</v>
      </c>
    </row>
    <row r="8" spans="1:36" s="3" customFormat="1" ht="48.75" thickBot="1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70</v>
      </c>
      <c r="AH8" s="14" t="s">
        <v>82</v>
      </c>
      <c r="AI8" s="14" t="s">
        <v>84</v>
      </c>
      <c r="AJ8" s="15" t="s">
        <v>86</v>
      </c>
    </row>
    <row r="9" spans="1:36" ht="15">
      <c r="A9" s="1" t="s">
        <v>0</v>
      </c>
      <c r="B9" s="1" t="s">
        <v>1</v>
      </c>
      <c r="C9" s="1" t="s">
        <v>7</v>
      </c>
      <c r="D9" s="7">
        <f t="shared" ref="D9:D12" si="0">I9+L9+N9+P9+T9+U9+Z9+AC9+AF9+AJ9</f>
        <v>14.185774564888664</v>
      </c>
      <c r="E9" s="17">
        <f>8349/1.163</f>
        <v>7178.847807394669</v>
      </c>
      <c r="F9" s="18">
        <v>0.1</v>
      </c>
      <c r="G9" s="17">
        <f>E9*0.1</f>
        <v>717.88478073946692</v>
      </c>
      <c r="H9" s="19">
        <v>10000</v>
      </c>
      <c r="I9" s="7">
        <f>(E9-G9)/H9</f>
        <v>0.64609630266552021</v>
      </c>
      <c r="J9" s="19">
        <v>2000</v>
      </c>
      <c r="K9" s="20">
        <v>0.15740000000000001</v>
      </c>
      <c r="L9" s="7">
        <f>(E9+G9)/2/J9</f>
        <v>1.974183147033534</v>
      </c>
      <c r="M9" s="6">
        <v>0.05</v>
      </c>
      <c r="N9" s="7">
        <f>(E9+G9)*M9/2/J9</f>
        <v>9.8709157351676707E-2</v>
      </c>
      <c r="O9" s="1">
        <v>1</v>
      </c>
      <c r="P9" s="7">
        <f>O9*I9</f>
        <v>0.64609630266552021</v>
      </c>
      <c r="Q9" s="4" t="s">
        <v>32</v>
      </c>
      <c r="R9" s="1">
        <f>VLOOKUP(Q9,$Q$1:$R$2,2,0)</f>
        <v>21.551724137931036</v>
      </c>
      <c r="S9" s="17">
        <v>0.4</v>
      </c>
      <c r="T9" s="7">
        <f>R9*S9</f>
        <v>8.6206896551724146</v>
      </c>
      <c r="U9" s="7">
        <v>0</v>
      </c>
      <c r="V9" s="21">
        <v>0.04</v>
      </c>
      <c r="W9" s="22">
        <v>0</v>
      </c>
      <c r="X9" s="19">
        <v>1</v>
      </c>
      <c r="Y9" s="9">
        <f>W9/X9</f>
        <v>0</v>
      </c>
      <c r="Z9" s="7">
        <f>(V9+Y9)*$Z$1</f>
        <v>2.2000000000000002</v>
      </c>
      <c r="AA9" s="17">
        <v>0</v>
      </c>
      <c r="AB9" s="19">
        <v>0</v>
      </c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76</v>
      </c>
      <c r="AH9" s="1">
        <f>VLOOKUP(AG9,$AF$1:$AI$5,4,0)</f>
        <v>668.33</v>
      </c>
      <c r="AI9" s="24"/>
      <c r="AJ9" s="7">
        <f>IF(AI9=0,0,AH9/AI9)</f>
        <v>0</v>
      </c>
    </row>
    <row r="10" spans="1:36" ht="15">
      <c r="A10" s="1" t="s">
        <v>2</v>
      </c>
      <c r="B10" s="1" t="s">
        <v>3</v>
      </c>
      <c r="C10" s="1" t="s">
        <v>7</v>
      </c>
      <c r="D10" s="7">
        <f t="shared" si="0"/>
        <v>52.995948275862069</v>
      </c>
      <c r="E10" s="17">
        <f>30000/1.16</f>
        <v>25862.068965517243</v>
      </c>
      <c r="F10" s="18">
        <v>0.1</v>
      </c>
      <c r="G10" s="17">
        <f>E10*0.1</f>
        <v>2586.2068965517246</v>
      </c>
      <c r="H10" s="19">
        <v>10000</v>
      </c>
      <c r="I10" s="7">
        <f>(E10-G10)/H10</f>
        <v>2.3275862068965516</v>
      </c>
      <c r="J10" s="19">
        <v>2000</v>
      </c>
      <c r="K10" s="20">
        <v>15.74</v>
      </c>
      <c r="L10" s="7">
        <f>(E10+G10)/2/J10</f>
        <v>7.112068965517242</v>
      </c>
      <c r="M10" s="6">
        <v>0.05</v>
      </c>
      <c r="N10" s="7">
        <f>(E10+G10)*M10/2/J10</f>
        <v>0.3556034482758621</v>
      </c>
      <c r="O10" s="1">
        <v>1</v>
      </c>
      <c r="P10" s="7">
        <f>O10*I10</f>
        <v>2.3275862068965516</v>
      </c>
      <c r="Q10" s="4" t="s">
        <v>32</v>
      </c>
      <c r="R10" s="1">
        <f>VLOOKUP(Q10,$Q$1:$R$2,2,0)</f>
        <v>21.551724137931036</v>
      </c>
      <c r="S10" s="17">
        <v>1.5</v>
      </c>
      <c r="T10" s="7">
        <f>R10*S10</f>
        <v>32.327586206896555</v>
      </c>
      <c r="U10" s="7">
        <v>0</v>
      </c>
      <c r="V10" s="21">
        <v>0.15</v>
      </c>
      <c r="W10" s="22">
        <v>0</v>
      </c>
      <c r="X10" s="19">
        <v>13</v>
      </c>
      <c r="Y10" s="9">
        <f>W10/X10</f>
        <v>0</v>
      </c>
      <c r="Z10" s="7">
        <f t="shared" ref="Z10:Z11" si="1">(V10+Y10)*$Z$1</f>
        <v>8.25</v>
      </c>
      <c r="AA10" s="17">
        <f>+(857*2)/1.16</f>
        <v>1477.5862068965519</v>
      </c>
      <c r="AB10" s="19">
        <v>5000</v>
      </c>
      <c r="AC10" s="7">
        <f>IF(AB10&lt;&gt;0,AA10/AB10,0)</f>
        <v>0.29551724137931035</v>
      </c>
      <c r="AD10" s="1">
        <v>0</v>
      </c>
      <c r="AE10" s="5">
        <v>0</v>
      </c>
      <c r="AF10" s="7">
        <f>IF(AE10&lt;&gt;0,AD10/AE10,0)</f>
        <v>0</v>
      </c>
      <c r="AG10" s="4" t="s">
        <v>76</v>
      </c>
      <c r="AH10" s="1">
        <f t="shared" ref="AH10:AH13" si="2">VLOOKUP(AG10,$AF$1:$AI$5,4,0)</f>
        <v>668.33</v>
      </c>
      <c r="AI10" s="24"/>
      <c r="AJ10" s="7">
        <f t="shared" ref="AJ10:AJ13" si="3">IF(AI10=0,0,AH10/AI10)</f>
        <v>0</v>
      </c>
    </row>
    <row r="11" spans="1:36" ht="15">
      <c r="A11" s="1" t="s">
        <v>63</v>
      </c>
      <c r="B11" s="1" t="s">
        <v>64</v>
      </c>
      <c r="C11" s="1" t="s">
        <v>7</v>
      </c>
      <c r="D11" s="7">
        <f t="shared" si="0"/>
        <v>872.97443965517255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6">
        <v>0.155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22.577586206896555</v>
      </c>
      <c r="S11" s="1">
        <v>8</v>
      </c>
      <c r="T11" s="7">
        <f>R11*S11</f>
        <v>180.62068965517244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1"/>
        <v>7.7000000000000011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77</v>
      </c>
      <c r="AH11" s="1">
        <f t="shared" si="2"/>
        <v>821.23</v>
      </c>
      <c r="AI11" s="23">
        <v>8</v>
      </c>
      <c r="AJ11" s="7">
        <f t="shared" si="3"/>
        <v>102.65375</v>
      </c>
    </row>
    <row r="12" spans="1:36" ht="15">
      <c r="A12" s="1" t="s">
        <v>65</v>
      </c>
      <c r="B12" s="1" t="s">
        <v>66</v>
      </c>
      <c r="C12" s="1" t="s">
        <v>7</v>
      </c>
      <c r="D12" s="7">
        <f t="shared" si="0"/>
        <v>991.2744396551725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6">
        <v>0.155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22.577586206896555</v>
      </c>
      <c r="S12" s="1">
        <v>8</v>
      </c>
      <c r="T12" s="7">
        <f>R12*S12</f>
        <v>180.62068965517244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4">(V12+Y12)*$Z$1</f>
        <v>7.7000000000000011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80</v>
      </c>
      <c r="AH12" s="1">
        <f t="shared" si="2"/>
        <v>1075.6300000000001</v>
      </c>
      <c r="AI12" s="23">
        <v>8</v>
      </c>
      <c r="AJ12" s="7">
        <f t="shared" si="3"/>
        <v>134.45375000000001</v>
      </c>
    </row>
    <row r="13" spans="1:36" ht="15">
      <c r="A13" s="1" t="s">
        <v>68</v>
      </c>
      <c r="B13" s="1" t="s">
        <v>69</v>
      </c>
      <c r="C13" s="1" t="s">
        <v>7</v>
      </c>
      <c r="D13" s="7">
        <f>I13+L13+N13+P13+T13+U13+Z13+AC13+AF13+AJ13</f>
        <v>1084.9156896551724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6">
        <v>0.155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22.577586206896555</v>
      </c>
      <c r="S13" s="1">
        <v>8</v>
      </c>
      <c r="T13" s="7">
        <f>R13*S13</f>
        <v>180.62068965517244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5">(V13+Y13)*$Z$1</f>
        <v>7.7000000000000011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78</v>
      </c>
      <c r="AH13" s="1">
        <f t="shared" si="2"/>
        <v>1489.56</v>
      </c>
      <c r="AI13" s="23">
        <v>8</v>
      </c>
      <c r="AJ13" s="7">
        <f t="shared" si="3"/>
        <v>186.19499999999999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Olmo</cp:lastModifiedBy>
  <dcterms:created xsi:type="dcterms:W3CDTF">2024-09-16T22:41:39Z</dcterms:created>
  <dcterms:modified xsi:type="dcterms:W3CDTF">2024-10-11T00:07:02Z</dcterms:modified>
</cp:coreProperties>
</file>