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"/>
    </mc:Choice>
  </mc:AlternateContent>
  <xr:revisionPtr revIDLastSave="0" documentId="13_ncr:1_{D13670C1-5790-4BAA-A81C-EF985736D58D}" xr6:coauthVersionLast="47" xr6:coauthVersionMax="47" xr10:uidLastSave="{00000000-0000-0000-0000-000000000000}"/>
  <bookViews>
    <workbookView xWindow="-108" yWindow="-108" windowWidth="23256" windowHeight="13176" xr2:uid="{ED762CDD-8F57-4120-96A3-5318D0FBEFDE}"/>
  </bookViews>
  <sheets>
    <sheet name="financiamien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 s="1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l="1"/>
</calcChain>
</file>

<file path=xl/sharedStrings.xml><?xml version="1.0" encoding="utf-8"?>
<sst xmlns="http://schemas.openxmlformats.org/spreadsheetml/2006/main" count="39" uniqueCount="38">
  <si>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</si>
  <si>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</si>
  <si>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</si>
  <si>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</si>
  <si>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</si>
  <si>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</si>
  <si>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</si>
  <si>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</si>
  <si>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</si>
  <si>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</si>
  <si>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</si>
  <si>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</si>
  <si>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</si>
  <si>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</si>
  <si>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</si>
  <si>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</si>
  <si>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</si>
  <si>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</si>
  <si>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</si>
  <si>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</si>
  <si>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</si>
  <si>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</si>
  <si>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</si>
  <si>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</si>
  <si>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</si>
  <si>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</si>
  <si>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</si>
  <si>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</si>
  <si>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</si>
  <si>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</si>
  <si>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</si>
  <si>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</si>
  <si>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</si>
  <si>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</si>
  <si>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</si>
  <si>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</si>
  <si>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</si>
  <si>
    <t>TIIE 28 DIAS DEL 9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</si>
</sst>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/>
    </xf>
    <xf numFmtId="164" fontId="2" fillId="3" borderId="5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7DA5-E534-4F70-B6D5-75E0DE7A0DAA}">
  <dimension ref="A1:BM38"/>
  <sheetViews>
    <sheetView tabSelected="1" workbookViewId="0">
      <selection activeCell="H5" sqref="H5"/>
    </sheetView>
  </sheetViews>
  <sheetFormatPr baseColWidth="10" defaultColWidth="11.44140625" defaultRowHeight="10.199999999999999" x14ac:dyDescent="0.2"/>
  <cols>
    <col min="1" max="1" width="22.5546875" style="1" customWidth="1"/>
    <col min="2" max="2" width="12.6640625" style="1" customWidth="1"/>
    <col min="3" max="11" width="12.6640625" style="2" customWidth="1"/>
    <col min="12" max="16" width="12.6640625" style="1" customWidth="1"/>
    <col min="17" max="256" width="11.44140625" style="1"/>
    <col min="257" max="257" width="22.5546875" style="1" customWidth="1"/>
    <col min="258" max="272" width="12.6640625" style="1" customWidth="1"/>
    <col min="273" max="512" width="11.44140625" style="1"/>
    <col min="513" max="513" width="22.5546875" style="1" customWidth="1"/>
    <col min="514" max="528" width="12.6640625" style="1" customWidth="1"/>
    <col min="529" max="768" width="11.44140625" style="1"/>
    <col min="769" max="769" width="22.5546875" style="1" customWidth="1"/>
    <col min="770" max="784" width="12.6640625" style="1" customWidth="1"/>
    <col min="785" max="1024" width="11.44140625" style="1"/>
    <col min="1025" max="1025" width="22.5546875" style="1" customWidth="1"/>
    <col min="1026" max="1040" width="12.6640625" style="1" customWidth="1"/>
    <col min="1041" max="1280" width="11.44140625" style="1"/>
    <col min="1281" max="1281" width="22.5546875" style="1" customWidth="1"/>
    <col min="1282" max="1296" width="12.6640625" style="1" customWidth="1"/>
    <col min="1297" max="1536" width="11.44140625" style="1"/>
    <col min="1537" max="1537" width="22.5546875" style="1" customWidth="1"/>
    <col min="1538" max="1552" width="12.6640625" style="1" customWidth="1"/>
    <col min="1553" max="1792" width="11.44140625" style="1"/>
    <col min="1793" max="1793" width="22.5546875" style="1" customWidth="1"/>
    <col min="1794" max="1808" width="12.6640625" style="1" customWidth="1"/>
    <col min="1809" max="2048" width="11.44140625" style="1"/>
    <col min="2049" max="2049" width="22.5546875" style="1" customWidth="1"/>
    <col min="2050" max="2064" width="12.6640625" style="1" customWidth="1"/>
    <col min="2065" max="2304" width="11.44140625" style="1"/>
    <col min="2305" max="2305" width="22.5546875" style="1" customWidth="1"/>
    <col min="2306" max="2320" width="12.6640625" style="1" customWidth="1"/>
    <col min="2321" max="2560" width="11.44140625" style="1"/>
    <col min="2561" max="2561" width="22.5546875" style="1" customWidth="1"/>
    <col min="2562" max="2576" width="12.6640625" style="1" customWidth="1"/>
    <col min="2577" max="2816" width="11.44140625" style="1"/>
    <col min="2817" max="2817" width="22.5546875" style="1" customWidth="1"/>
    <col min="2818" max="2832" width="12.6640625" style="1" customWidth="1"/>
    <col min="2833" max="3072" width="11.44140625" style="1"/>
    <col min="3073" max="3073" width="22.5546875" style="1" customWidth="1"/>
    <col min="3074" max="3088" width="12.6640625" style="1" customWidth="1"/>
    <col min="3089" max="3328" width="11.44140625" style="1"/>
    <col min="3329" max="3329" width="22.5546875" style="1" customWidth="1"/>
    <col min="3330" max="3344" width="12.6640625" style="1" customWidth="1"/>
    <col min="3345" max="3584" width="11.44140625" style="1"/>
    <col min="3585" max="3585" width="22.5546875" style="1" customWidth="1"/>
    <col min="3586" max="3600" width="12.6640625" style="1" customWidth="1"/>
    <col min="3601" max="3840" width="11.44140625" style="1"/>
    <col min="3841" max="3841" width="22.5546875" style="1" customWidth="1"/>
    <col min="3842" max="3856" width="12.6640625" style="1" customWidth="1"/>
    <col min="3857" max="4096" width="11.44140625" style="1"/>
    <col min="4097" max="4097" width="22.5546875" style="1" customWidth="1"/>
    <col min="4098" max="4112" width="12.6640625" style="1" customWidth="1"/>
    <col min="4113" max="4352" width="11.44140625" style="1"/>
    <col min="4353" max="4353" width="22.5546875" style="1" customWidth="1"/>
    <col min="4354" max="4368" width="12.6640625" style="1" customWidth="1"/>
    <col min="4369" max="4608" width="11.44140625" style="1"/>
    <col min="4609" max="4609" width="22.5546875" style="1" customWidth="1"/>
    <col min="4610" max="4624" width="12.6640625" style="1" customWidth="1"/>
    <col min="4625" max="4864" width="11.44140625" style="1"/>
    <col min="4865" max="4865" width="22.5546875" style="1" customWidth="1"/>
    <col min="4866" max="4880" width="12.6640625" style="1" customWidth="1"/>
    <col min="4881" max="5120" width="11.44140625" style="1"/>
    <col min="5121" max="5121" width="22.5546875" style="1" customWidth="1"/>
    <col min="5122" max="5136" width="12.6640625" style="1" customWidth="1"/>
    <col min="5137" max="5376" width="11.44140625" style="1"/>
    <col min="5377" max="5377" width="22.5546875" style="1" customWidth="1"/>
    <col min="5378" max="5392" width="12.6640625" style="1" customWidth="1"/>
    <col min="5393" max="5632" width="11.44140625" style="1"/>
    <col min="5633" max="5633" width="22.5546875" style="1" customWidth="1"/>
    <col min="5634" max="5648" width="12.6640625" style="1" customWidth="1"/>
    <col min="5649" max="5888" width="11.44140625" style="1"/>
    <col min="5889" max="5889" width="22.5546875" style="1" customWidth="1"/>
    <col min="5890" max="5904" width="12.6640625" style="1" customWidth="1"/>
    <col min="5905" max="6144" width="11.44140625" style="1"/>
    <col min="6145" max="6145" width="22.5546875" style="1" customWidth="1"/>
    <col min="6146" max="6160" width="12.6640625" style="1" customWidth="1"/>
    <col min="6161" max="6400" width="11.44140625" style="1"/>
    <col min="6401" max="6401" width="22.5546875" style="1" customWidth="1"/>
    <col min="6402" max="6416" width="12.6640625" style="1" customWidth="1"/>
    <col min="6417" max="6656" width="11.44140625" style="1"/>
    <col min="6657" max="6657" width="22.5546875" style="1" customWidth="1"/>
    <col min="6658" max="6672" width="12.6640625" style="1" customWidth="1"/>
    <col min="6673" max="6912" width="11.44140625" style="1"/>
    <col min="6913" max="6913" width="22.5546875" style="1" customWidth="1"/>
    <col min="6914" max="6928" width="12.6640625" style="1" customWidth="1"/>
    <col min="6929" max="7168" width="11.44140625" style="1"/>
    <col min="7169" max="7169" width="22.5546875" style="1" customWidth="1"/>
    <col min="7170" max="7184" width="12.6640625" style="1" customWidth="1"/>
    <col min="7185" max="7424" width="11.44140625" style="1"/>
    <col min="7425" max="7425" width="22.5546875" style="1" customWidth="1"/>
    <col min="7426" max="7440" width="12.6640625" style="1" customWidth="1"/>
    <col min="7441" max="7680" width="11.44140625" style="1"/>
    <col min="7681" max="7681" width="22.5546875" style="1" customWidth="1"/>
    <col min="7682" max="7696" width="12.6640625" style="1" customWidth="1"/>
    <col min="7697" max="7936" width="11.44140625" style="1"/>
    <col min="7937" max="7937" width="22.5546875" style="1" customWidth="1"/>
    <col min="7938" max="7952" width="12.6640625" style="1" customWidth="1"/>
    <col min="7953" max="8192" width="11.44140625" style="1"/>
    <col min="8193" max="8193" width="22.5546875" style="1" customWidth="1"/>
    <col min="8194" max="8208" width="12.6640625" style="1" customWidth="1"/>
    <col min="8209" max="8448" width="11.44140625" style="1"/>
    <col min="8449" max="8449" width="22.5546875" style="1" customWidth="1"/>
    <col min="8450" max="8464" width="12.6640625" style="1" customWidth="1"/>
    <col min="8465" max="8704" width="11.44140625" style="1"/>
    <col min="8705" max="8705" width="22.5546875" style="1" customWidth="1"/>
    <col min="8706" max="8720" width="12.6640625" style="1" customWidth="1"/>
    <col min="8721" max="8960" width="11.44140625" style="1"/>
    <col min="8961" max="8961" width="22.5546875" style="1" customWidth="1"/>
    <col min="8962" max="8976" width="12.6640625" style="1" customWidth="1"/>
    <col min="8977" max="9216" width="11.44140625" style="1"/>
    <col min="9217" max="9217" width="22.5546875" style="1" customWidth="1"/>
    <col min="9218" max="9232" width="12.6640625" style="1" customWidth="1"/>
    <col min="9233" max="9472" width="11.44140625" style="1"/>
    <col min="9473" max="9473" width="22.5546875" style="1" customWidth="1"/>
    <col min="9474" max="9488" width="12.6640625" style="1" customWidth="1"/>
    <col min="9489" max="9728" width="11.44140625" style="1"/>
    <col min="9729" max="9729" width="22.5546875" style="1" customWidth="1"/>
    <col min="9730" max="9744" width="12.6640625" style="1" customWidth="1"/>
    <col min="9745" max="9984" width="11.44140625" style="1"/>
    <col min="9985" max="9985" width="22.5546875" style="1" customWidth="1"/>
    <col min="9986" max="10000" width="12.6640625" style="1" customWidth="1"/>
    <col min="10001" max="10240" width="11.44140625" style="1"/>
    <col min="10241" max="10241" width="22.5546875" style="1" customWidth="1"/>
    <col min="10242" max="10256" width="12.6640625" style="1" customWidth="1"/>
    <col min="10257" max="10496" width="11.44140625" style="1"/>
    <col min="10497" max="10497" width="22.5546875" style="1" customWidth="1"/>
    <col min="10498" max="10512" width="12.6640625" style="1" customWidth="1"/>
    <col min="10513" max="10752" width="11.44140625" style="1"/>
    <col min="10753" max="10753" width="22.5546875" style="1" customWidth="1"/>
    <col min="10754" max="10768" width="12.6640625" style="1" customWidth="1"/>
    <col min="10769" max="11008" width="11.44140625" style="1"/>
    <col min="11009" max="11009" width="22.5546875" style="1" customWidth="1"/>
    <col min="11010" max="11024" width="12.6640625" style="1" customWidth="1"/>
    <col min="11025" max="11264" width="11.44140625" style="1"/>
    <col min="11265" max="11265" width="22.5546875" style="1" customWidth="1"/>
    <col min="11266" max="11280" width="12.6640625" style="1" customWidth="1"/>
    <col min="11281" max="11520" width="11.44140625" style="1"/>
    <col min="11521" max="11521" width="22.5546875" style="1" customWidth="1"/>
    <col min="11522" max="11536" width="12.6640625" style="1" customWidth="1"/>
    <col min="11537" max="11776" width="11.44140625" style="1"/>
    <col min="11777" max="11777" width="22.5546875" style="1" customWidth="1"/>
    <col min="11778" max="11792" width="12.6640625" style="1" customWidth="1"/>
    <col min="11793" max="12032" width="11.44140625" style="1"/>
    <col min="12033" max="12033" width="22.5546875" style="1" customWidth="1"/>
    <col min="12034" max="12048" width="12.6640625" style="1" customWidth="1"/>
    <col min="12049" max="12288" width="11.44140625" style="1"/>
    <col min="12289" max="12289" width="22.5546875" style="1" customWidth="1"/>
    <col min="12290" max="12304" width="12.6640625" style="1" customWidth="1"/>
    <col min="12305" max="12544" width="11.44140625" style="1"/>
    <col min="12545" max="12545" width="22.5546875" style="1" customWidth="1"/>
    <col min="12546" max="12560" width="12.6640625" style="1" customWidth="1"/>
    <col min="12561" max="12800" width="11.44140625" style="1"/>
    <col min="12801" max="12801" width="22.5546875" style="1" customWidth="1"/>
    <col min="12802" max="12816" width="12.6640625" style="1" customWidth="1"/>
    <col min="12817" max="13056" width="11.44140625" style="1"/>
    <col min="13057" max="13057" width="22.5546875" style="1" customWidth="1"/>
    <col min="13058" max="13072" width="12.6640625" style="1" customWidth="1"/>
    <col min="13073" max="13312" width="11.44140625" style="1"/>
    <col min="13313" max="13313" width="22.5546875" style="1" customWidth="1"/>
    <col min="13314" max="13328" width="12.6640625" style="1" customWidth="1"/>
    <col min="13329" max="13568" width="11.44140625" style="1"/>
    <col min="13569" max="13569" width="22.5546875" style="1" customWidth="1"/>
    <col min="13570" max="13584" width="12.6640625" style="1" customWidth="1"/>
    <col min="13585" max="13824" width="11.44140625" style="1"/>
    <col min="13825" max="13825" width="22.5546875" style="1" customWidth="1"/>
    <col min="13826" max="13840" width="12.6640625" style="1" customWidth="1"/>
    <col min="13841" max="14080" width="11.44140625" style="1"/>
    <col min="14081" max="14081" width="22.5546875" style="1" customWidth="1"/>
    <col min="14082" max="14096" width="12.6640625" style="1" customWidth="1"/>
    <col min="14097" max="14336" width="11.44140625" style="1"/>
    <col min="14337" max="14337" width="22.5546875" style="1" customWidth="1"/>
    <col min="14338" max="14352" width="12.6640625" style="1" customWidth="1"/>
    <col min="14353" max="14592" width="11.44140625" style="1"/>
    <col min="14593" max="14593" width="22.5546875" style="1" customWidth="1"/>
    <col min="14594" max="14608" width="12.6640625" style="1" customWidth="1"/>
    <col min="14609" max="14848" width="11.44140625" style="1"/>
    <col min="14849" max="14849" width="22.5546875" style="1" customWidth="1"/>
    <col min="14850" max="14864" width="12.6640625" style="1" customWidth="1"/>
    <col min="14865" max="15104" width="11.44140625" style="1"/>
    <col min="15105" max="15105" width="22.5546875" style="1" customWidth="1"/>
    <col min="15106" max="15120" width="12.6640625" style="1" customWidth="1"/>
    <col min="15121" max="15360" width="11.44140625" style="1"/>
    <col min="15361" max="15361" width="22.5546875" style="1" customWidth="1"/>
    <col min="15362" max="15376" width="12.6640625" style="1" customWidth="1"/>
    <col min="15377" max="15616" width="11.44140625" style="1"/>
    <col min="15617" max="15617" width="22.5546875" style="1" customWidth="1"/>
    <col min="15618" max="15632" width="12.6640625" style="1" customWidth="1"/>
    <col min="15633" max="15872" width="11.44140625" style="1"/>
    <col min="15873" max="15873" width="22.5546875" style="1" customWidth="1"/>
    <col min="15874" max="15888" width="12.6640625" style="1" customWidth="1"/>
    <col min="15889" max="16128" width="11.44140625" style="1"/>
    <col min="16129" max="16129" width="22.5546875" style="1" customWidth="1"/>
    <col min="16130" max="16144" width="12.6640625" style="1" customWidth="1"/>
    <col min="16145" max="16384" width="11.44140625" style="1"/>
  </cols>
  <sheetData>
    <row r="1" spans="1:65" ht="5.0999999999999996" customHeight="1" thickBot="1" x14ac:dyDescent="0.25"/>
    <row r="2" spans="1:65" s="93" customFormat="1" x14ac:dyDescent="0.3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6"/>
      <c r="N2" s="107"/>
      <c r="O2" s="107"/>
      <c r="P2" s="108"/>
    </row>
    <row r="3" spans="1:65" s="93" customFormat="1" ht="10.8" thickBot="1" x14ac:dyDescent="0.35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09"/>
      <c r="N3" s="110"/>
      <c r="O3" s="110"/>
      <c r="P3" s="111"/>
    </row>
    <row r="4" spans="1:65" ht="5.0999999999999996" customHeight="1" thickBo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 x14ac:dyDescent="0.25">
      <c r="A5" s="17" t="s">
        <v>2</v>
      </c>
      <c r="B5" s="18"/>
      <c r="D5" s="19">
        <f>B16</f>
        <v>5758750</v>
      </c>
      <c r="E5" s="20"/>
      <c r="F5" s="18" t="s">
        <v>3</v>
      </c>
      <c r="H5" s="101">
        <v>0.35499999999999998</v>
      </c>
      <c r="I5" s="1"/>
      <c r="J5" s="1"/>
      <c r="K5" s="1"/>
      <c r="L5" s="20"/>
      <c r="O5" s="105">
        <v>7.6E-3</v>
      </c>
      <c r="P5" s="21"/>
      <c r="R5" s="1" t="s">
        <v>36</v>
      </c>
    </row>
    <row r="6" spans="1:65" ht="14.4" customHeight="1" thickBot="1" x14ac:dyDescent="0.25">
      <c r="A6" s="17" t="s">
        <v>4</v>
      </c>
      <c r="B6" s="18"/>
      <c r="D6" s="98">
        <f>H9/12</f>
        <v>8.9530833333333337E-3</v>
      </c>
      <c r="E6" s="22"/>
      <c r="F6" s="20" t="s">
        <v>5</v>
      </c>
      <c r="H6" s="102">
        <v>0.3</v>
      </c>
      <c r="I6" s="1"/>
      <c r="J6" s="1"/>
      <c r="K6" s="1"/>
      <c r="L6" s="20"/>
      <c r="O6" s="23">
        <f>I38</f>
        <v>7.589943977468456E-3</v>
      </c>
      <c r="P6" s="21"/>
      <c r="S6" s="24"/>
    </row>
    <row r="7" spans="1:65" ht="14.4" customHeight="1" thickBot="1" x14ac:dyDescent="0.25">
      <c r="A7" s="17" t="s">
        <v>6</v>
      </c>
      <c r="B7" s="18"/>
      <c r="D7" s="101">
        <f>D6+0.05/12</f>
        <v>1.3119749999999999E-2</v>
      </c>
      <c r="E7" s="22"/>
      <c r="F7" s="20" t="s">
        <v>7</v>
      </c>
      <c r="G7" s="1"/>
      <c r="H7" s="103">
        <v>0.05</v>
      </c>
      <c r="I7" s="1"/>
      <c r="J7" s="1"/>
      <c r="K7" s="1"/>
      <c r="L7" s="20"/>
      <c r="O7" s="24"/>
      <c r="P7" s="21"/>
      <c r="S7" s="24"/>
    </row>
    <row r="8" spans="1:65" ht="14.4" customHeight="1" thickBot="1" x14ac:dyDescent="0.25">
      <c r="A8" s="17" t="s">
        <v>8</v>
      </c>
      <c r="B8" s="18"/>
      <c r="D8" s="19">
        <f>B21</f>
        <v>6092642.3249999993</v>
      </c>
      <c r="E8" s="25"/>
      <c r="F8" s="20" t="s">
        <v>9</v>
      </c>
      <c r="G8" s="1"/>
      <c r="H8" s="102"/>
      <c r="I8" s="1"/>
      <c r="J8" s="1"/>
      <c r="K8" s="1"/>
      <c r="L8" s="20"/>
      <c r="N8" s="26"/>
      <c r="O8" s="24"/>
      <c r="P8" s="21"/>
      <c r="S8" s="24"/>
    </row>
    <row r="9" spans="1:65" ht="14.4" customHeight="1" thickBot="1" x14ac:dyDescent="0.25">
      <c r="A9" s="17" t="s">
        <v>10</v>
      </c>
      <c r="B9" s="18"/>
      <c r="D9" s="19">
        <f>+D8*1.16</f>
        <v>7067465.0969999982</v>
      </c>
      <c r="F9" s="20" t="s">
        <v>11</v>
      </c>
      <c r="G9" s="27"/>
      <c r="H9" s="104">
        <v>0.107437</v>
      </c>
      <c r="I9" s="116" t="s">
        <v>37</v>
      </c>
      <c r="J9" s="115"/>
      <c r="K9" s="115"/>
      <c r="L9" s="27"/>
      <c r="O9" s="24"/>
      <c r="P9" s="21"/>
      <c r="S9" s="24"/>
    </row>
    <row r="10" spans="1:65" ht="5.0999999999999996" customHeight="1" thickBot="1" x14ac:dyDescent="0.25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 x14ac:dyDescent="0.25">
      <c r="A11" s="112" t="s">
        <v>12</v>
      </c>
      <c r="B11" s="114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 x14ac:dyDescent="0.25">
      <c r="A12" s="113"/>
      <c r="B12" s="113"/>
      <c r="C12" s="99">
        <v>1</v>
      </c>
      <c r="D12" s="36">
        <f>+C12+1</f>
        <v>2</v>
      </c>
      <c r="E12" s="36">
        <f t="shared" ref="E12:P12" si="0">+D12+1</f>
        <v>3</v>
      </c>
      <c r="F12" s="36">
        <f t="shared" si="0"/>
        <v>4</v>
      </c>
      <c r="G12" s="36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 x14ac:dyDescent="0.2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 x14ac:dyDescent="0.2">
      <c r="A14" s="41" t="s">
        <v>15</v>
      </c>
      <c r="B14" s="42">
        <f>SUM(C14:P14)</f>
        <v>4250000</v>
      </c>
      <c r="C14" s="100">
        <v>500000</v>
      </c>
      <c r="D14" s="100">
        <v>750000</v>
      </c>
      <c r="E14" s="100">
        <v>1000000</v>
      </c>
      <c r="F14" s="100">
        <v>1000000</v>
      </c>
      <c r="G14" s="100">
        <v>1000000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 x14ac:dyDescent="0.2">
      <c r="A15" s="45" t="s">
        <v>16</v>
      </c>
      <c r="B15" s="46">
        <f>SUM(C15:P15)</f>
        <v>1508750</v>
      </c>
      <c r="C15" s="47">
        <f t="shared" ref="C15:H15" si="1">+C14*$H$5</f>
        <v>177500</v>
      </c>
      <c r="D15" s="48">
        <f t="shared" si="1"/>
        <v>266250</v>
      </c>
      <c r="E15" s="48">
        <f t="shared" si="1"/>
        <v>355000</v>
      </c>
      <c r="F15" s="48">
        <f t="shared" si="1"/>
        <v>355000</v>
      </c>
      <c r="G15" s="48">
        <f t="shared" si="1"/>
        <v>355000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 x14ac:dyDescent="0.2">
      <c r="A16" s="45" t="s">
        <v>17</v>
      </c>
      <c r="B16" s="46">
        <f t="shared" ref="B16:H16" si="2">B14+B15</f>
        <v>5758750</v>
      </c>
      <c r="C16" s="50">
        <f t="shared" si="2"/>
        <v>677500</v>
      </c>
      <c r="D16" s="51">
        <f t="shared" si="2"/>
        <v>1016250</v>
      </c>
      <c r="E16" s="51">
        <f t="shared" si="2"/>
        <v>1355000</v>
      </c>
      <c r="F16" s="51">
        <f t="shared" si="2"/>
        <v>1355000</v>
      </c>
      <c r="G16" s="51">
        <f t="shared" si="2"/>
        <v>1355000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 x14ac:dyDescent="0.2">
      <c r="A17" s="45" t="s">
        <v>18</v>
      </c>
      <c r="B17" s="46">
        <f>SUM(C17:P17)</f>
        <v>43766.5</v>
      </c>
      <c r="C17" s="47">
        <f t="shared" ref="C17:H17" si="3">+(C16)*$O$5</f>
        <v>5149</v>
      </c>
      <c r="D17" s="47">
        <f t="shared" si="3"/>
        <v>7723.5</v>
      </c>
      <c r="E17" s="47">
        <f t="shared" si="3"/>
        <v>10298</v>
      </c>
      <c r="F17" s="47">
        <f t="shared" si="3"/>
        <v>10298</v>
      </c>
      <c r="G17" s="47">
        <f t="shared" si="3"/>
        <v>10298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 x14ac:dyDescent="0.2">
      <c r="A18" s="54" t="s">
        <v>19</v>
      </c>
      <c r="B18" s="46">
        <f>SUM(C18:P18)</f>
        <v>5802516.5</v>
      </c>
      <c r="C18" s="47">
        <f t="shared" ref="C18:H18" si="4">C16+C17</f>
        <v>682649</v>
      </c>
      <c r="D18" s="47">
        <f t="shared" si="4"/>
        <v>1023973.5</v>
      </c>
      <c r="E18" s="47">
        <f t="shared" si="4"/>
        <v>1365298</v>
      </c>
      <c r="F18" s="47">
        <f t="shared" si="4"/>
        <v>1365298</v>
      </c>
      <c r="G18" s="47">
        <f t="shared" si="4"/>
        <v>1365298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 x14ac:dyDescent="0.2">
      <c r="A19" s="45" t="s">
        <v>20</v>
      </c>
      <c r="B19" s="46">
        <f>SUM(C19:P19)</f>
        <v>290125.82500000007</v>
      </c>
      <c r="C19" s="47">
        <f t="shared" ref="C19:H19" si="5">+(C16+C17)*$H$7</f>
        <v>34132.450000000004</v>
      </c>
      <c r="D19" s="47">
        <f t="shared" si="5"/>
        <v>51198.675000000003</v>
      </c>
      <c r="E19" s="47">
        <f t="shared" si="5"/>
        <v>68264.900000000009</v>
      </c>
      <c r="F19" s="47">
        <f t="shared" si="5"/>
        <v>68264.900000000009</v>
      </c>
      <c r="G19" s="47">
        <f t="shared" si="5"/>
        <v>68264.900000000009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 x14ac:dyDescent="0.2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 x14ac:dyDescent="0.2">
      <c r="A21" s="45" t="s">
        <v>21</v>
      </c>
      <c r="B21" s="46">
        <f>SUM(C21:P21)</f>
        <v>6092642.3249999993</v>
      </c>
      <c r="C21" s="47">
        <f t="shared" ref="C21:H21" si="7">C18+C19+C20</f>
        <v>716781.45</v>
      </c>
      <c r="D21" s="47">
        <f t="shared" si="7"/>
        <v>1075172.175</v>
      </c>
      <c r="E21" s="47">
        <f t="shared" si="7"/>
        <v>1433562.9</v>
      </c>
      <c r="F21" s="47">
        <f t="shared" si="7"/>
        <v>1433562.9</v>
      </c>
      <c r="G21" s="47">
        <f t="shared" si="7"/>
        <v>1433562.9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 x14ac:dyDescent="0.35">
      <c r="A22" s="55" t="s">
        <v>22</v>
      </c>
      <c r="B22" s="56"/>
      <c r="C22" s="57">
        <f>+C16</f>
        <v>677500</v>
      </c>
      <c r="D22" s="58">
        <f t="shared" ref="D22:I22" si="8">+C22+D16</f>
        <v>1693750</v>
      </c>
      <c r="E22" s="58">
        <f t="shared" si="8"/>
        <v>3048750</v>
      </c>
      <c r="F22" s="58">
        <f t="shared" si="8"/>
        <v>4403750</v>
      </c>
      <c r="G22" s="58">
        <f t="shared" si="8"/>
        <v>5758750</v>
      </c>
      <c r="H22" s="58">
        <f t="shared" si="8"/>
        <v>5758750</v>
      </c>
      <c r="I22" s="58">
        <f t="shared" si="8"/>
        <v>5758750</v>
      </c>
      <c r="J22" s="58"/>
      <c r="K22" s="58"/>
      <c r="L22" s="58"/>
      <c r="M22" s="58"/>
      <c r="N22" s="58"/>
      <c r="O22" s="58"/>
      <c r="P22" s="59"/>
    </row>
    <row r="23" spans="1:23" ht="8.1" customHeight="1" x14ac:dyDescent="0.2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 x14ac:dyDescent="0.3">
      <c r="A24" s="65" t="s">
        <v>23</v>
      </c>
      <c r="B24" s="42">
        <f>SUM(C24:P24)</f>
        <v>6092642.3249999993</v>
      </c>
      <c r="C24" s="66"/>
      <c r="D24" s="67">
        <f>+C21</f>
        <v>716781.45</v>
      </c>
      <c r="E24" s="67">
        <f t="shared" ref="E24:I24" si="9">D21</f>
        <v>1075172.175</v>
      </c>
      <c r="F24" s="67">
        <f t="shared" si="9"/>
        <v>1433562.9</v>
      </c>
      <c r="G24" s="67">
        <f t="shared" si="9"/>
        <v>1433562.9</v>
      </c>
      <c r="H24" s="67">
        <f t="shared" si="9"/>
        <v>1433562.9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 x14ac:dyDescent="0.3">
      <c r="A25" s="54" t="s">
        <v>24</v>
      </c>
      <c r="B25" s="69"/>
      <c r="C25" s="72">
        <f>D8*H6</f>
        <v>1827792.6974999998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 x14ac:dyDescent="0.3">
      <c r="A26" s="54" t="s">
        <v>25</v>
      </c>
      <c r="B26" s="46">
        <f>SUM(C26:P26)</f>
        <v>6092642.3249999993</v>
      </c>
      <c r="C26" s="72"/>
      <c r="D26" s="70">
        <f t="shared" ref="D26:F26" si="10">+C24</f>
        <v>0</v>
      </c>
      <c r="E26" s="70">
        <f t="shared" si="10"/>
        <v>716781.45</v>
      </c>
      <c r="F26" s="70">
        <f t="shared" si="10"/>
        <v>1075172.175</v>
      </c>
      <c r="G26" s="70">
        <f>+F24</f>
        <v>1433562.9</v>
      </c>
      <c r="H26" s="70">
        <f>+G24</f>
        <v>1433562.9</v>
      </c>
      <c r="I26" s="70">
        <f>+H24</f>
        <v>1433562.9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 x14ac:dyDescent="0.3">
      <c r="A27" s="54" t="s">
        <v>26</v>
      </c>
      <c r="B27" s="46">
        <f>SUM(C27:P27)</f>
        <v>1827792.6974999998</v>
      </c>
      <c r="C27" s="72"/>
      <c r="D27" s="70">
        <f t="shared" ref="D27:H27" si="11">+D26*$H$6</f>
        <v>0</v>
      </c>
      <c r="E27" s="70">
        <f>+E26*$H$6</f>
        <v>215034.43499999997</v>
      </c>
      <c r="F27" s="70">
        <f t="shared" si="11"/>
        <v>322551.65250000003</v>
      </c>
      <c r="G27" s="70">
        <f t="shared" si="11"/>
        <v>430068.86999999994</v>
      </c>
      <c r="H27" s="70">
        <f t="shared" si="11"/>
        <v>430068.86999999994</v>
      </c>
      <c r="I27" s="70">
        <f>+I26*$H$6</f>
        <v>430068.86999999994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 x14ac:dyDescent="0.3">
      <c r="A28" s="54" t="s">
        <v>27</v>
      </c>
      <c r="B28" s="46">
        <f>SUM(C28:P28)</f>
        <v>6092642.3250000002</v>
      </c>
      <c r="C28" s="72">
        <f>+C25</f>
        <v>1827792.6974999998</v>
      </c>
      <c r="D28" s="70">
        <f>+D26-D27</f>
        <v>0</v>
      </c>
      <c r="E28" s="70">
        <f>+E26-E27</f>
        <v>501747.01500000001</v>
      </c>
      <c r="F28" s="70">
        <f t="shared" ref="F28:I28" si="12">+F26-F27+F25</f>
        <v>752620.52249999996</v>
      </c>
      <c r="G28" s="70">
        <f t="shared" si="12"/>
        <v>1003494.03</v>
      </c>
      <c r="H28" s="70">
        <f t="shared" si="12"/>
        <v>1003494.03</v>
      </c>
      <c r="I28" s="70">
        <f t="shared" si="12"/>
        <v>1003494.03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 x14ac:dyDescent="0.3">
      <c r="A29" s="54" t="s">
        <v>28</v>
      </c>
      <c r="B29" s="69"/>
      <c r="C29" s="72"/>
      <c r="D29" s="70">
        <f t="shared" ref="D29:I29" si="13">C31*$D$6</f>
        <v>10298.666378442291</v>
      </c>
      <c r="E29" s="70">
        <f t="shared" si="13"/>
        <v>1384.505077559073</v>
      </c>
      <c r="F29" s="70">
        <f t="shared" si="13"/>
        <v>-6322.1536412001169</v>
      </c>
      <c r="G29" s="70">
        <f t="shared" si="13"/>
        <v>-11840.908427673821</v>
      </c>
      <c r="H29" s="70">
        <f t="shared" si="13"/>
        <v>-15143.393180642854</v>
      </c>
      <c r="I29" s="70">
        <f t="shared" si="13"/>
        <v>-6324.1749878464834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 x14ac:dyDescent="0.35">
      <c r="A30" s="55" t="s">
        <v>29</v>
      </c>
      <c r="B30" s="56"/>
      <c r="C30" s="73">
        <f>+C28</f>
        <v>1827792.6974999998</v>
      </c>
      <c r="D30" s="74">
        <f t="shared" ref="D30:I30" si="14">+D28+C30+D29</f>
        <v>1838091.363878442</v>
      </c>
      <c r="E30" s="74">
        <f t="shared" si="14"/>
        <v>2341222.8839560011</v>
      </c>
      <c r="F30" s="74">
        <f t="shared" si="14"/>
        <v>3087521.2528148009</v>
      </c>
      <c r="G30" s="74">
        <f t="shared" si="14"/>
        <v>4079174.3743871269</v>
      </c>
      <c r="H30" s="74">
        <f t="shared" si="14"/>
        <v>5067525.0112064835</v>
      </c>
      <c r="I30" s="74">
        <f t="shared" si="14"/>
        <v>6064694.8662186377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 x14ac:dyDescent="0.3">
      <c r="A31" s="65" t="s">
        <v>30</v>
      </c>
      <c r="B31" s="46"/>
      <c r="C31" s="66">
        <f>+C30-C22</f>
        <v>1150292.6974999998</v>
      </c>
      <c r="D31" s="67">
        <f>+D30-D22+D29</f>
        <v>154640.03025688426</v>
      </c>
      <c r="E31" s="67">
        <f t="shared" ref="E31:I31" si="15">+E30+E29-E22</f>
        <v>-706142.61096643982</v>
      </c>
      <c r="F31" s="67">
        <f t="shared" si="15"/>
        <v>-1322550.9008263992</v>
      </c>
      <c r="G31" s="67">
        <f t="shared" si="15"/>
        <v>-1691416.534040547</v>
      </c>
      <c r="H31" s="67">
        <f t="shared" si="15"/>
        <v>-706368.38197415974</v>
      </c>
      <c r="I31" s="67">
        <f t="shared" si="15"/>
        <v>299620.69123079162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 x14ac:dyDescent="0.3">
      <c r="A32" s="54" t="s">
        <v>31</v>
      </c>
      <c r="B32" s="69"/>
      <c r="C32" s="72">
        <f t="shared" ref="C32:H32" si="16">+IF(C31&gt;0,C31)*$D$6</f>
        <v>10298.666378442291</v>
      </c>
      <c r="D32" s="72">
        <f t="shared" si="16"/>
        <v>1384.505077559073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2682.5290169802133</v>
      </c>
      <c r="J32" s="72"/>
      <c r="K32" s="72"/>
      <c r="L32" s="72"/>
      <c r="M32" s="72"/>
      <c r="N32" s="72"/>
      <c r="O32" s="72"/>
      <c r="P32" s="52"/>
    </row>
    <row r="33" spans="1:16" ht="34.5" customHeight="1" x14ac:dyDescent="0.2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-9264.4145202269483</v>
      </c>
      <c r="F33" s="51">
        <f t="shared" si="17"/>
        <v>-17351.53718111715</v>
      </c>
      <c r="G33" s="51">
        <f t="shared" si="17"/>
        <v>-22190.962072478465</v>
      </c>
      <c r="H33" s="51">
        <f t="shared" si="17"/>
        <v>-9267.3765794054816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 x14ac:dyDescent="0.25">
      <c r="A34" s="55" t="s">
        <v>33</v>
      </c>
      <c r="B34" s="56"/>
      <c r="C34" s="76">
        <f>+C32+C33</f>
        <v>10298.666378442291</v>
      </c>
      <c r="D34" s="77">
        <f t="shared" ref="D34:I34" si="18">+D32+D33+C34</f>
        <v>11683.171456001364</v>
      </c>
      <c r="E34" s="77">
        <f t="shared" si="18"/>
        <v>2418.756935774416</v>
      </c>
      <c r="F34" s="77">
        <f t="shared" si="18"/>
        <v>-14932.780245342734</v>
      </c>
      <c r="G34" s="77">
        <f t="shared" si="18"/>
        <v>-37123.742317821198</v>
      </c>
      <c r="H34" s="77">
        <f t="shared" si="18"/>
        <v>-46391.118897226683</v>
      </c>
      <c r="I34" s="77">
        <f t="shared" si="18"/>
        <v>-43708.589880246473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 x14ac:dyDescent="0.25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 x14ac:dyDescent="0.25">
      <c r="A36" s="80" t="s">
        <v>34</v>
      </c>
      <c r="B36" s="81"/>
      <c r="C36" s="82">
        <f t="shared" ref="C36:H36" si="19">+C34/$D$5</f>
        <v>1.7883510099313724E-3</v>
      </c>
      <c r="D36" s="83">
        <f t="shared" si="19"/>
        <v>2.028768648752136E-3</v>
      </c>
      <c r="E36" s="83">
        <f t="shared" si="19"/>
        <v>4.2001422804852025E-4</v>
      </c>
      <c r="F36" s="83">
        <f t="shared" si="19"/>
        <v>-2.5930593002548704E-3</v>
      </c>
      <c r="G36" s="83">
        <f t="shared" si="19"/>
        <v>-6.4464931309435548E-3</v>
      </c>
      <c r="H36" s="83">
        <f t="shared" si="19"/>
        <v>-8.0557619096551653E-3</v>
      </c>
      <c r="I36" s="83">
        <f>+I34/$D$5</f>
        <v>-7.589943977468456E-3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 x14ac:dyDescent="0.2">
      <c r="A37" s="85"/>
      <c r="B37" s="85"/>
      <c r="L37" s="2"/>
      <c r="M37" s="2"/>
      <c r="N37" s="2"/>
      <c r="O37" s="2"/>
      <c r="P37" s="86"/>
    </row>
    <row r="38" spans="1:16" ht="15" customHeight="1" thickBot="1" x14ac:dyDescent="0.25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7.589943977468456E-3</v>
      </c>
      <c r="J38" s="90"/>
      <c r="K38" s="90"/>
      <c r="L38" s="91"/>
      <c r="M38" s="91"/>
      <c r="N38" s="91"/>
      <c r="O38" s="91"/>
      <c r="P38" s="92"/>
    </row>
  </sheetData>
  <mergeCells count="5">
    <mergeCell ref="M2:P2"/>
    <mergeCell ref="M3:P3"/>
    <mergeCell ref="A11:A12"/>
    <mergeCell ref="B11:B12"/>
    <mergeCell ref="I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Juan Carlos Serrano Macias</cp:lastModifiedBy>
  <dcterms:created xsi:type="dcterms:W3CDTF">2024-09-16T18:38:05Z</dcterms:created>
  <dcterms:modified xsi:type="dcterms:W3CDTF">2024-10-10T02:34:29Z</dcterms:modified>
</cp:coreProperties>
</file>