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ELL\Documents\001 MAESTRÍA EN VALUACIÓN\03 INGENIERIA DE COSTOS\04_10_24 VIERNES\"/>
    </mc:Choice>
  </mc:AlternateContent>
  <xr:revisionPtr revIDLastSave="0" documentId="8_{47504283-1A5A-4B3C-8272-4980E9ED3898}" xr6:coauthVersionLast="47" xr6:coauthVersionMax="47" xr10:uidLastSave="{00000000-0000-0000-0000-000000000000}"/>
  <bookViews>
    <workbookView xWindow="-108" yWindow="-108" windowWidth="23256" windowHeight="12720" xr2:uid="{72172AC1-24E3-4497-99FA-7019D624A8B6}"/>
  </bookViews>
  <sheets>
    <sheet name="Hoja1" sheetId="1" r:id="rId1"/>
  </sheets>
  <externalReferences>
    <externalReference r:id="rId2"/>
  </externalReferences>
  <definedNames>
    <definedName name="costodirecto">'[1]Datos Grales.'!$C$87</definedName>
    <definedName name="montosiniva">'[1]Datos Grales.'!$C$76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1" l="1"/>
  <c r="C73" i="1"/>
  <c r="F62" i="1"/>
  <c r="F58" i="1"/>
  <c r="F57" i="1"/>
  <c r="F48" i="1"/>
  <c r="F36" i="1"/>
  <c r="F32" i="1"/>
  <c r="F31" i="1"/>
  <c r="F29" i="1"/>
  <c r="F27" i="1"/>
  <c r="F71" i="1" s="1"/>
  <c r="F18" i="1"/>
  <c r="F17" i="1"/>
  <c r="F12" i="1"/>
  <c r="F8" i="1"/>
  <c r="E71" i="1"/>
  <c r="E62" i="1"/>
  <c r="E58" i="1"/>
  <c r="E57" i="1"/>
  <c r="E36" i="1"/>
  <c r="E32" i="1"/>
  <c r="E27" i="1"/>
  <c r="E18" i="1"/>
  <c r="E17" i="1"/>
  <c r="E12" i="1"/>
  <c r="E8" i="1"/>
  <c r="D54" i="1"/>
  <c r="D55" i="1"/>
  <c r="D53" i="1"/>
  <c r="D49" i="1"/>
  <c r="D48" i="1"/>
  <c r="D32" i="1"/>
  <c r="D31" i="1"/>
  <c r="D29" i="1"/>
  <c r="D26" i="1"/>
  <c r="D18" i="1"/>
  <c r="D16" i="1"/>
  <c r="D6" i="1"/>
  <c r="C71" i="1"/>
  <c r="C54" i="1"/>
  <c r="C53" i="1"/>
  <c r="C49" i="1"/>
  <c r="C48" i="1"/>
  <c r="C32" i="1"/>
  <c r="C29" i="1"/>
  <c r="C26" i="1"/>
  <c r="C18" i="1"/>
  <c r="C16" i="1"/>
  <c r="C6" i="1"/>
  <c r="D7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Amyndra</author>
  </authors>
  <commentList>
    <comment ref="E8" authorId="0" shapeId="0" xr:uid="{C296980E-C3B6-4043-8486-679918791E0E}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*6 POR LOS 6 MESES DE LA DURACIÓN DE LA OBRA</t>
        </r>
      </text>
    </comment>
    <comment ref="E57" authorId="0" shapeId="0" xr:uid="{4929174F-0BA0-4497-947C-43182A354C57}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EL 1.2 ES POR EL RIESGO DE REPONERLO</t>
        </r>
      </text>
    </comment>
    <comment ref="E62" authorId="0" shapeId="0" xr:uid="{D4547D8A-B5FD-4FEC-AB25-FC753C3902CA}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VA A COSTAR 4'000,000 Y TOMANDO EN CUENTA DE QUE SERA OTRO MILLON DE CONSTO INDIRECTO</t>
        </r>
      </text>
    </comment>
  </commentList>
</comments>
</file>

<file path=xl/sharedStrings.xml><?xml version="1.0" encoding="utf-8"?>
<sst xmlns="http://schemas.openxmlformats.org/spreadsheetml/2006/main" count="133" uniqueCount="97">
  <si>
    <t>C   O   N   C   E   P   T   O</t>
  </si>
  <si>
    <t>TOTAL DE COSTOS INDIRECTOS</t>
  </si>
  <si>
    <t xml:space="preserve">ADMINISTRACIÓN OFICINA CENTRAL </t>
  </si>
  <si>
    <t>ADMINISTRACIÓN OFICINA DE CAMPO</t>
  </si>
  <si>
    <t>MONTO</t>
  </si>
  <si>
    <t>PORCENTAJE</t>
  </si>
  <si>
    <t>I.       HONORARIOS, SUELDOS Y PRESTACIONES</t>
  </si>
  <si>
    <t>a.</t>
  </si>
  <si>
    <t>Personal directivo</t>
  </si>
  <si>
    <t>b.</t>
  </si>
  <si>
    <t>Personal técnico</t>
  </si>
  <si>
    <t>b.1</t>
  </si>
  <si>
    <t>SUPERINTENDENTE DE OBRA (1)</t>
  </si>
  <si>
    <t>b.2</t>
  </si>
  <si>
    <t>RESIDENTE DE SEGURIDAD Y SALUD EN EL TRABAJO (1)</t>
  </si>
  <si>
    <t>b.3</t>
  </si>
  <si>
    <t>RESIDENTE DE PROTECCIÓN AMBIENTAL (1)</t>
  </si>
  <si>
    <t>b.4</t>
  </si>
  <si>
    <t>RESIDENTE DE OBRA (PERFILADO Y BASE ESTABILIZADA) (1)</t>
  </si>
  <si>
    <t>b.5</t>
  </si>
  <si>
    <t>RESIDENTE DE ESTIMACIONES (1)</t>
  </si>
  <si>
    <t>b.6</t>
  </si>
  <si>
    <t>RESIDENTE TÉCNICO (1)</t>
  </si>
  <si>
    <t>b.7</t>
  </si>
  <si>
    <t>RESIDENTE DE OBRA EN TENDIDOS (1)</t>
  </si>
  <si>
    <t>b.8</t>
  </si>
  <si>
    <t>RESIDENTE DE OBRA EN PLANTAS (1)</t>
  </si>
  <si>
    <t>c.</t>
  </si>
  <si>
    <t>Personal administrativo</t>
  </si>
  <si>
    <t>c.1</t>
  </si>
  <si>
    <t>VELADOR (3)</t>
  </si>
  <si>
    <t>c.2</t>
  </si>
  <si>
    <t>CHOFER (1)</t>
  </si>
  <si>
    <t>c.3</t>
  </si>
  <si>
    <t>AYUDANTE GENERAL DE OBRA Y DE SEÑALAMIENTO (13)</t>
  </si>
  <si>
    <t>c.4</t>
  </si>
  <si>
    <t>SOBRESTANTE DE SEÑALAMIENTO (2)</t>
  </si>
  <si>
    <t>c.5</t>
  </si>
  <si>
    <t>d.</t>
  </si>
  <si>
    <t>Cuota patronal del seguro social</t>
  </si>
  <si>
    <t>e.</t>
  </si>
  <si>
    <t>Prestaciones de la LFT</t>
  </si>
  <si>
    <t>f.</t>
  </si>
  <si>
    <t>Pasajes, viáticos y (CASETAS DE PEAJE)</t>
  </si>
  <si>
    <t>g.</t>
  </si>
  <si>
    <t>Los que deriven de suscripción de contratos</t>
  </si>
  <si>
    <t>II.     DEPRECIACIÓN, MANTENIMIENTO Y RENTAS</t>
  </si>
  <si>
    <t>Edificios y locales (RENTA DE CASETA OFICINA)</t>
  </si>
  <si>
    <t>Locales de mantenimiento y guarda</t>
  </si>
  <si>
    <t>Bodegas</t>
  </si>
  <si>
    <t>Instalaciones generales</t>
  </si>
  <si>
    <t>Muebles y enseres</t>
  </si>
  <si>
    <t>Depreciación o renta y operación (DE VEHÍCULOS)</t>
  </si>
  <si>
    <t>Campamentos</t>
  </si>
  <si>
    <t>III.      SERVICIOS</t>
  </si>
  <si>
    <t>Consultores asesores, servicio y laboratorio</t>
  </si>
  <si>
    <t>a.1</t>
  </si>
  <si>
    <t>LABORATORIO DE CONTROL DE CALIDAD</t>
  </si>
  <si>
    <t>a.2</t>
  </si>
  <si>
    <t>ESTUDIOS, DISEÑOS Y PRUEBAS DE LABORATORIO ESPECIALES</t>
  </si>
  <si>
    <t>a.3</t>
  </si>
  <si>
    <t>a.4</t>
  </si>
  <si>
    <t>Estudios e investigación</t>
  </si>
  <si>
    <t>SEGURIDAD PRIVADA</t>
  </si>
  <si>
    <t>IV.      FLETES Y ACARREOS</t>
  </si>
  <si>
    <t>Equipo de construcción</t>
  </si>
  <si>
    <t>Plantas y elementos para  Instalaciones, y</t>
  </si>
  <si>
    <t>Mobiliario</t>
  </si>
  <si>
    <t xml:space="preserve">V.      GASTOS DE OFICINA </t>
  </si>
  <si>
    <t>Papelería y útiles de escritorio</t>
  </si>
  <si>
    <t>Correos,  fax, teléfonos, telégrafos, radio, internet</t>
  </si>
  <si>
    <t>Equipo de computación</t>
  </si>
  <si>
    <t>Situación de fondos</t>
  </si>
  <si>
    <t>Copias y duplicados</t>
  </si>
  <si>
    <t>Luz, gas y otros consumos</t>
  </si>
  <si>
    <t>Gastos de licitación</t>
  </si>
  <si>
    <t>VI.     CAPACITACIÓN Y ADIESTRAMIENTO</t>
  </si>
  <si>
    <t>VII.    SEGURIDAD E HIGIENE</t>
  </si>
  <si>
    <t>Seguridad</t>
  </si>
  <si>
    <t>Higiene (SANITARIOS PORTÁTILES)</t>
  </si>
  <si>
    <t>Mitigación de Impacto Ambiental (Manejo de residuos)</t>
  </si>
  <si>
    <t>VIII.   SEGUROS Y FIANZAS</t>
  </si>
  <si>
    <t>Seguros (DE RESPONSABILIDAD CIVIL)</t>
  </si>
  <si>
    <t>Fianzas</t>
  </si>
  <si>
    <t>IX.     TRABAJOS PREVIOS Y AUXILIARES</t>
  </si>
  <si>
    <t>Construcción y conservación de caminos de acceso</t>
  </si>
  <si>
    <t>Montajes y desmantelamiento de equipo</t>
  </si>
  <si>
    <t>Construcción de instalaciones:</t>
  </si>
  <si>
    <t>campamentos</t>
  </si>
  <si>
    <t>de equipo de construcción</t>
  </si>
  <si>
    <t xml:space="preserve">de plantas y elementos para instalaciones </t>
  </si>
  <si>
    <t>SEÑALAMIENTO DE PROTECCIÓN DE OBRA</t>
  </si>
  <si>
    <t>COSTO INDIRECTO TOTAL</t>
  </si>
  <si>
    <t>COSTO DIRECTO</t>
  </si>
  <si>
    <t>De la obra que se planea ejecutar en el añoen el año</t>
  </si>
  <si>
    <t>De la obra que se está analizando</t>
  </si>
  <si>
    <t>%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</si>
</sst>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000%"/>
    <numFmt numFmtId="165" formatCode="0.000"/>
    <numFmt numFmtId="166" formatCode="_-[$€-2]* #,##0.00_-;\-[$€-2]* #,##0.00_-;_-[$€-2]* &quot;-&quot;??_-"/>
  </numFmts>
  <fonts count="13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4" xfId="1" applyFont="1" applyBorder="1" applyAlignment="1">
      <alignment wrapText="1"/>
    </xf>
    <xf numFmtId="164" fontId="2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 applyProtection="1">
      <alignment horizontal="center"/>
      <protection locked="0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right" wrapText="1"/>
    </xf>
    <xf numFmtId="164" fontId="3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 applyProtection="1">
      <alignment horizontal="center"/>
      <protection locked="0"/>
    </xf>
    <xf numFmtId="0" fontId="3" fillId="0" borderId="4" xfId="1" applyFont="1" applyBorder="1"/>
    <xf numFmtId="165" fontId="3" fillId="0" borderId="2" xfId="1" applyNumberFormat="1" applyFont="1" applyBorder="1" applyAlignment="1">
      <alignment horizontal="center"/>
    </xf>
    <xf numFmtId="0" fontId="3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/>
    <xf numFmtId="0" fontId="2" fillId="0" borderId="4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justify" vertical="top" wrapText="1"/>
    </xf>
    <xf numFmtId="165" fontId="3" fillId="0" borderId="2" xfId="1" applyNumberFormat="1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4" xfId="1" applyFont="1" applyBorder="1" applyAlignment="1">
      <alignment horizontal="left" vertical="center" wrapText="1"/>
    </xf>
    <xf numFmtId="44" fontId="2" fillId="0" borderId="2" xfId="2" applyFont="1" applyFill="1" applyBorder="1"/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 wrapText="1"/>
    </xf>
    <xf numFmtId="44" fontId="3" fillId="0" borderId="2" xfId="2" applyFont="1" applyFill="1" applyBorder="1"/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0" fillId="0" borderId="8" xfId="0" applyFont="1" applyBorder="1" applyAlignment="1">
      <alignment vertical="center"/>
    </xf>
    <xf numFmtId="44" fontId="5" fillId="0" borderId="9" xfId="4" applyNumberFormat="1" applyFont="1" applyFill="1" applyBorder="1"/>
    <xf numFmtId="0" fontId="0" fillId="0" borderId="6" xfId="0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2" fillId="0" borderId="2" xfId="2" quotePrefix="1" applyFont="1" applyFill="1" applyBorder="1"/>
    <xf numFmtId="44" fontId="3" fillId="0" borderId="2" xfId="2" quotePrefix="1" applyFont="1" applyFill="1" applyBorder="1"/>
    <xf numFmtId="44" fontId="2" fillId="0" borderId="2" xfId="3" applyFont="1" applyFill="1" applyBorder="1"/>
    <xf numFmtId="0" fontId="7" fillId="0" borderId="10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9" fontId="5" fillId="0" borderId="9" xfId="6" applyFont="1" applyFill="1" applyBorder="1"/>
    <xf numFmtId="44" fontId="0" fillId="0" borderId="6" xfId="5" applyFont="1" applyBorder="1" applyAlignment="1">
      <alignment vertical="center"/>
    </xf>
    <xf numFmtId="9" fontId="0" fillId="0" borderId="6" xfId="6" applyFont="1" applyBorder="1" applyAlignment="1">
      <alignment vertical="center"/>
    </xf>
  </cellXfs>
  <cellStyles count="7">
    <cellStyle name="Euro" xfId="4" xr:uid="{44605EEE-BD1F-4C9D-91FE-8D43FA87400E}"/>
    <cellStyle name="Moneda" xfId="5" builtinId="4"/>
    <cellStyle name="Moneda 2" xfId="2" xr:uid="{CB9DEB5B-3788-4A49-BEFE-D40031A3006A}"/>
    <cellStyle name="Moneda 2 2" xfId="3" xr:uid="{3907FA14-EC6D-4C17-8254-1DDDEDB03650}"/>
    <cellStyle name="Normal" xfId="0" builtinId="0"/>
    <cellStyle name="Normal 2" xfId="1" xr:uid="{1B322E6F-2AA5-41A7-A22B-7E5DF554EE1B}"/>
    <cellStyle name="Porcentaje" xfId="6" builtinId="5"/>
  </cellStyles>
  <dxfs count="55"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mav/Documents/0%20Licit%20en%20curso/00%20Licit%2024/03%20Omisi%2024/0%20F3_SLP-MTH_19mar24/F3_Omisi%20SLP-MTH_mar2024_Nv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les."/>
      <sheetName val="19e (8)"/>
      <sheetName val="19e (9)"/>
      <sheetName val="19e (10)"/>
      <sheetName val="19e (11)"/>
      <sheetName val="19e (12)"/>
      <sheetName val="19e (13)"/>
      <sheetName val="19e (14)"/>
      <sheetName val="Datos generales"/>
      <sheetName val="DNL_Anual"/>
      <sheetName val="DNL_Plazo Obra"/>
      <sheetName val="personal profesional"/>
      <sheetName val="CV (6)"/>
      <sheetName val="Obras Super"/>
      <sheetName val="CV (4)"/>
      <sheetName val="Carta Prop (2)"/>
      <sheetName val="CARTA_PROP (7)"/>
      <sheetName val="CARTA_PROP (10)"/>
      <sheetName val="Domicilio, tel y correo"/>
      <sheetName val="Domicilio, tel y correo (2)"/>
      <sheetName val="Fianzas"/>
      <sheetName val="REPSE MCU"/>
      <sheetName val="Carta Superintendente"/>
      <sheetName val="Carta Superintendente (2)"/>
      <sheetName val="Carta Resp Téc SST"/>
      <sheetName val="Carta Resp Téc MA"/>
      <sheetName val="CV (5)"/>
      <sheetName val="Indirectos (F3)"/>
      <sheetName val="Indirectos (F3) Ok"/>
      <sheetName val="Prog Tec-Admvo (F3)"/>
      <sheetName val="Prog Tec-Admvo (F3) (2)"/>
      <sheetName val="PROG_TEC_MES (3)"/>
      <sheetName val="utilidad"/>
      <sheetName val="RMEC_ok (12)"/>
      <sheetName val="RMEC_ok (11)"/>
      <sheetName val="RMEC_ok (7)"/>
      <sheetName val="CV01_Rdte Seg (2)"/>
      <sheetName val="Obras_Rdte Seg (2)"/>
      <sheetName val="RMEC_ok (10)"/>
      <sheetName val="PROG_TEC_MES (2)"/>
      <sheetName val="PROG_TEC_SEM (2)"/>
      <sheetName val="Prog Tec-Admvo (4)"/>
      <sheetName val="APODERADOS (2)"/>
      <sheetName val="Organigrama Seg y Salud"/>
      <sheetName val="CARTA_PROP (9)"/>
      <sheetName val="CARTA_PROP (8)"/>
      <sheetName val="Carta Prop"/>
      <sheetName val="Costos Indirectos"/>
      <sheetName val="19e (15)"/>
      <sheetName val="Indirectos (2)"/>
      <sheetName val="Obras_Topo (2)"/>
      <sheetName val="Relación de contratos (4)"/>
      <sheetName val="5t_RCE (2)"/>
      <sheetName val="cta_poder"/>
      <sheetName val="cta_poder (2)"/>
      <sheetName val="Obras_Rdte Obra (3)"/>
      <sheetName val="Obras_Rdte Obra"/>
      <sheetName val="Obras_Rdte Obra (2)"/>
      <sheetName val="CV01_Rdte Seg"/>
      <sheetName val="Obras_Rdte Seg"/>
      <sheetName val="CV01_Topo"/>
      <sheetName val="Obras_Topo"/>
      <sheetName val="cta_poder (3)"/>
      <sheetName val="CARTA_PROP"/>
      <sheetName val="CARTA_PROP (2)"/>
      <sheetName val="CARTA_PROP (3)"/>
      <sheetName val="Hoja1"/>
      <sheetName val="CARTA_PROP (4)"/>
      <sheetName val="CARTA_PROP (5)"/>
      <sheetName val="CARTA_PROP (6)"/>
      <sheetName val="CARTA_PROP_ok"/>
      <sheetName val="CARTA_PROP_ok (2)"/>
      <sheetName val="CARTA_PROP_ok (3)"/>
      <sheetName val="CARTA_PROP_ok (4)"/>
      <sheetName val="CARTA_PROP_ok (5)"/>
      <sheetName val="CARTA_PROP_ok (6)"/>
      <sheetName val="RMEC_ok (9)"/>
      <sheetName val="RMEC_ok (8)"/>
      <sheetName val="RMEC_ok"/>
      <sheetName val="RMEC_ok (2)"/>
      <sheetName val="RMEC_ok (3)"/>
      <sheetName val="RMEC_ok (4)"/>
      <sheetName val="RMEC_ok (5)"/>
      <sheetName val="RMEC_ok (6)"/>
      <sheetName val="MaqOpus"/>
      <sheetName val="PARQUE MAQ_EQPO"/>
      <sheetName val="Ubicación_Maq_Eqpo (2)"/>
      <sheetName val="19e (4)"/>
      <sheetName val="19e (5)"/>
      <sheetName val="19e (6)"/>
      <sheetName val="19e (7)"/>
      <sheetName val="PROGRAMA MES"/>
      <sheetName val="prog_mes (3)"/>
      <sheetName val="sobre_Tec"/>
      <sheetName val="sobre_Tec1"/>
      <sheetName val="sobre_Tec2"/>
      <sheetName val="sobre_Eco"/>
      <sheetName val="sobre_Eco (2)"/>
      <sheetName val="sobre_Legal"/>
      <sheetName val="sobre_Gral"/>
      <sheetName val="sobre_Cont y Actas"/>
      <sheetName val="1"/>
      <sheetName val="2"/>
      <sheetName val="RMEC (3)"/>
      <sheetName val="RMEC (4)"/>
      <sheetName val="RMEC (5)"/>
      <sheetName val="RMEC (6)"/>
      <sheetName val="prog_mes (2)"/>
      <sheetName val="dependencias"/>
      <sheetName val="titulares"/>
      <sheetName val="sobre1 (4)"/>
      <sheetName val="ObrasPavymaq"/>
      <sheetName val="Hoja2_OK (6)"/>
      <sheetName val="OBRAS PAVMAQ"/>
      <sheetName val="RelCont_FaseI_Ene2019"/>
      <sheetName val="Relación de contratos (2)"/>
      <sheetName val="Relación de contratos (3)"/>
      <sheetName val="Relación de contratos"/>
      <sheetName val="Hoja2_OK (10)"/>
      <sheetName val="OBRAS ACTUALIZADAS (2)"/>
      <sheetName val="CV01"/>
      <sheetName val="OBRAS_CV01 (3)"/>
      <sheetName val="CÉD_01"/>
      <sheetName val="OBRAS_CV01 (2)"/>
      <sheetName val="CartaCompromiso_IngTop"/>
      <sheetName val="CV01 (2)"/>
      <sheetName val="Obras_IngTop"/>
      <sheetName val="OBRAS_CV01 (4)"/>
      <sheetName val="CÉD_02 (2)"/>
      <sheetName val="OBRAS_CV02 (2)"/>
      <sheetName val="CÉD_02"/>
      <sheetName val="OBRAS_CV02"/>
      <sheetName val="CV03"/>
      <sheetName val="OBRAS_CV03"/>
      <sheetName val="CÉD_03"/>
      <sheetName val="IDENT"/>
      <sheetName val="REQUISITOS"/>
      <sheetName val="obras_Pavymaq (3)"/>
      <sheetName val="RMEC (2)"/>
      <sheetName val="13e (3)"/>
      <sheetName val="19e (2)"/>
      <sheetName val="JA"/>
      <sheetName val="JA (2)"/>
      <sheetName val="id"/>
      <sheetName val="FORMATO RCD"/>
      <sheetName val="Hoja2"/>
      <sheetName val="Hoja3"/>
      <sheetName val="sobre1"/>
      <sheetName val="sobre2"/>
      <sheetName val="I"/>
      <sheetName val="I (2)"/>
      <sheetName val="II"/>
      <sheetName val="II (2)"/>
      <sheetName val="III_A"/>
      <sheetName val="III_B"/>
      <sheetName val="III_B (2)"/>
      <sheetName val="IV"/>
      <sheetName val="IV (2)"/>
      <sheetName val="VI"/>
      <sheetName val="VI (2)"/>
      <sheetName val="VIII"/>
      <sheetName val="extranjeros"/>
      <sheetName val="ENCUESTA"/>
      <sheetName val="RESPCIVIL_NO"/>
      <sheetName val="pintura_NO"/>
      <sheetName val="ac-20modif_NO"/>
      <sheetName val="emulsiónmodif_01_NO"/>
      <sheetName val="asf_modif_02_NO"/>
      <sheetName val="hule_molido"/>
      <sheetName val="croquis pta ind_NO"/>
      <sheetName val="2t"/>
      <sheetName val="3t"/>
      <sheetName val="PT_4_Formato Libre"/>
      <sheetName val="PT_4_Formato Libre (2)"/>
      <sheetName val="CV_01"/>
      <sheetName val="exp_sup"/>
      <sheetName val="OBRAS_CV_01"/>
      <sheetName val="HMTAS_CV_01"/>
      <sheetName val="CV_02"/>
      <sheetName val="OBRAS_CV_02"/>
      <sheetName val="HMTAS_CV_02"/>
      <sheetName val="CV_03"/>
      <sheetName val="OBRAS_CV_03"/>
      <sheetName val="HMTAS_CV_03"/>
      <sheetName val="CV_04"/>
      <sheetName val="OBRAS_CV_04"/>
      <sheetName val="HMTAS_CV_04"/>
      <sheetName val="CV_05"/>
      <sheetName val="OBRAS_CV_05"/>
      <sheetName val="HMTAS_CV_05"/>
      <sheetName val="Hoja4"/>
      <sheetName val="currículums"/>
      <sheetName val="Hoja12"/>
      <sheetName val="Hoja15"/>
      <sheetName val="Hoja13"/>
      <sheetName val="6CURSOS"/>
      <sheetName val="6EXPERIENCIA"/>
      <sheetName val="6PERSONAJES"/>
      <sheetName val="6HISTORIA"/>
      <sheetName val="OBRAS"/>
      <sheetName val="OBRAS (2)"/>
      <sheetName val="experiencia"/>
      <sheetName val="experiencia (2)"/>
      <sheetName val="obras con estructuras"/>
      <sheetName val="Hoja9"/>
      <sheetName val="cumplimiento"/>
      <sheetName val="obras_pavymaq (2)"/>
      <sheetName val="5t_RCE"/>
      <sheetName val="9t_RCC"/>
      <sheetName val="6t"/>
      <sheetName val="FORMATO RSEM"/>
      <sheetName val="7t_a"/>
      <sheetName val="MAQ_OPUS"/>
      <sheetName val="RMEC"/>
      <sheetName val="ubicación MÁQ"/>
      <sheetName val="MAQ INV "/>
      <sheetName val="APODERADOS"/>
      <sheetName val="MACRO"/>
      <sheetName val="Módulo1"/>
    </sheetNames>
    <sheetDataSet>
      <sheetData sheetId="0" refreshError="1">
        <row r="2">
          <cell r="C2" t="str">
            <v>MANTENIMIENTO Y CONSERVACIONES OMISI SA DE CV</v>
          </cell>
        </row>
        <row r="76">
          <cell r="C76">
            <v>92531857.980000004</v>
          </cell>
        </row>
        <row r="87">
          <cell r="C87">
            <v>68695667.260000005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EB2F-576C-4184-ACD6-203E21E08C05}">
  <dimension ref="A1:F73"/>
  <sheetViews>
    <sheetView tabSelected="1" topLeftCell="C55" workbookViewId="0">
      <selection activeCell="E73" sqref="E73"/>
    </sheetView>
  </sheetViews>
  <sheetFormatPr baseColWidth="10" defaultRowHeight="13.8"/>
  <cols>
    <col min="1" max="1" width="6.09765625" customWidth="1"/>
    <col min="2" max="2" width="32.59765625" bestFit="1" customWidth="1"/>
    <col min="3" max="6" width="19" customWidth="1"/>
  </cols>
  <sheetData>
    <row r="1" spans="1:6" ht="14.4" thickBot="1">
      <c r="A1" s="2"/>
      <c r="B1" s="1"/>
      <c r="C1" s="1"/>
      <c r="D1" s="1"/>
      <c r="E1" s="1"/>
      <c r="F1" s="1"/>
    </row>
    <row r="2" spans="1:6">
      <c r="A2" s="46" t="s">
        <v>0</v>
      </c>
      <c r="B2" s="47"/>
      <c r="C2" s="48" t="s">
        <v>1</v>
      </c>
      <c r="D2" s="48"/>
      <c r="E2" s="48"/>
      <c r="F2" s="49"/>
    </row>
    <row r="3" spans="1:6">
      <c r="A3" s="41"/>
      <c r="B3" s="4"/>
      <c r="C3" s="50" t="s">
        <v>2</v>
      </c>
      <c r="D3" s="50"/>
      <c r="E3" s="50" t="s">
        <v>3</v>
      </c>
      <c r="F3" s="51"/>
    </row>
    <row r="4" spans="1:6" ht="14.4" thickBot="1">
      <c r="A4" s="42"/>
      <c r="B4" s="43"/>
      <c r="C4" s="44" t="s">
        <v>4</v>
      </c>
      <c r="D4" s="44" t="s">
        <v>5</v>
      </c>
      <c r="E4" s="44" t="s">
        <v>4</v>
      </c>
      <c r="F4" s="45" t="s">
        <v>5</v>
      </c>
    </row>
    <row r="5" spans="1:6">
      <c r="A5" s="15" t="s">
        <v>6</v>
      </c>
      <c r="B5" s="12"/>
      <c r="C5" s="40"/>
      <c r="D5" s="40"/>
      <c r="E5" s="40"/>
      <c r="F5" s="7"/>
    </row>
    <row r="6" spans="1:6">
      <c r="A6" s="3" t="s">
        <v>7</v>
      </c>
      <c r="B6" s="5" t="s">
        <v>8</v>
      </c>
      <c r="C6" s="24">
        <f>35000*12*1.7</f>
        <v>714000</v>
      </c>
      <c r="D6" s="6">
        <f>C6/$C$71</f>
        <v>0.23471400394477318</v>
      </c>
      <c r="E6" s="24"/>
      <c r="F6" s="7"/>
    </row>
    <row r="7" spans="1:6">
      <c r="A7" s="3" t="s">
        <v>9</v>
      </c>
      <c r="B7" s="5" t="s">
        <v>10</v>
      </c>
      <c r="C7" s="24"/>
      <c r="D7" s="6"/>
      <c r="E7" s="24"/>
      <c r="F7" s="7"/>
    </row>
    <row r="8" spans="1:6">
      <c r="A8" s="8" t="s">
        <v>11</v>
      </c>
      <c r="B8" s="9" t="s">
        <v>12</v>
      </c>
      <c r="C8" s="27"/>
      <c r="D8" s="10"/>
      <c r="E8" s="27">
        <f>20000*6*1.7</f>
        <v>204000</v>
      </c>
      <c r="F8" s="7">
        <f t="shared" ref="F8:F58" si="0">E8/$E$71</f>
        <v>0.24829600778967867</v>
      </c>
    </row>
    <row r="9" spans="1:6" ht="19.8">
      <c r="A9" s="8" t="s">
        <v>13</v>
      </c>
      <c r="B9" s="9" t="s">
        <v>14</v>
      </c>
      <c r="C9" s="27"/>
      <c r="D9" s="10"/>
      <c r="E9" s="27"/>
      <c r="F9" s="7"/>
    </row>
    <row r="10" spans="1:6">
      <c r="A10" s="8" t="s">
        <v>15</v>
      </c>
      <c r="B10" s="9" t="s">
        <v>16</v>
      </c>
      <c r="C10" s="27"/>
      <c r="D10" s="10"/>
      <c r="E10" s="27"/>
      <c r="F10" s="7"/>
    </row>
    <row r="11" spans="1:6" ht="19.8">
      <c r="A11" s="8" t="s">
        <v>17</v>
      </c>
      <c r="B11" s="9" t="s">
        <v>18</v>
      </c>
      <c r="C11" s="27"/>
      <c r="D11" s="10"/>
      <c r="E11" s="27"/>
      <c r="F11" s="7"/>
    </row>
    <row r="12" spans="1:6">
      <c r="A12" s="8" t="s">
        <v>19</v>
      </c>
      <c r="B12" s="9" t="s">
        <v>20</v>
      </c>
      <c r="C12" s="27"/>
      <c r="D12" s="10"/>
      <c r="E12" s="27">
        <f>8000*6*1.7</f>
        <v>81600</v>
      </c>
      <c r="F12" s="7">
        <f t="shared" si="0"/>
        <v>9.9318403115871465E-2</v>
      </c>
    </row>
    <row r="13" spans="1:6">
      <c r="A13" s="8" t="s">
        <v>21</v>
      </c>
      <c r="B13" s="9" t="s">
        <v>22</v>
      </c>
      <c r="C13" s="27"/>
      <c r="D13" s="10"/>
      <c r="E13" s="27"/>
      <c r="F13" s="7"/>
    </row>
    <row r="14" spans="1:6">
      <c r="A14" s="8" t="s">
        <v>23</v>
      </c>
      <c r="B14" s="9" t="s">
        <v>24</v>
      </c>
      <c r="C14" s="27"/>
      <c r="D14" s="10"/>
      <c r="E14" s="27"/>
      <c r="F14" s="7"/>
    </row>
    <row r="15" spans="1:6">
      <c r="A15" s="8" t="s">
        <v>25</v>
      </c>
      <c r="B15" s="9" t="s">
        <v>26</v>
      </c>
      <c r="C15" s="27"/>
      <c r="D15" s="10"/>
      <c r="E15" s="27"/>
      <c r="F15" s="7"/>
    </row>
    <row r="16" spans="1:6">
      <c r="A16" s="3" t="s">
        <v>27</v>
      </c>
      <c r="B16" s="5" t="s">
        <v>28</v>
      </c>
      <c r="C16" s="24">
        <f>25000*12*1.7*3</f>
        <v>1530000</v>
      </c>
      <c r="D16" s="6">
        <f>C16/$C$71</f>
        <v>0.50295857988165682</v>
      </c>
      <c r="E16" s="24"/>
      <c r="F16" s="7"/>
    </row>
    <row r="17" spans="1:6">
      <c r="A17" s="8" t="s">
        <v>29</v>
      </c>
      <c r="B17" s="9" t="s">
        <v>30</v>
      </c>
      <c r="C17" s="27"/>
      <c r="D17" s="10"/>
      <c r="E17" s="27">
        <f>3000*4*6*1.7</f>
        <v>122400</v>
      </c>
      <c r="F17" s="7">
        <f t="shared" si="0"/>
        <v>0.14897760467380722</v>
      </c>
    </row>
    <row r="18" spans="1:6">
      <c r="A18" s="8" t="s">
        <v>31</v>
      </c>
      <c r="B18" s="9" t="s">
        <v>32</v>
      </c>
      <c r="C18" s="27">
        <f>10000*12*1.7</f>
        <v>204000</v>
      </c>
      <c r="D18" s="6">
        <f>C18/$C$71</f>
        <v>6.7061143984220903E-2</v>
      </c>
      <c r="E18" s="27">
        <f>C18/2</f>
        <v>102000</v>
      </c>
      <c r="F18" s="7">
        <f t="shared" si="0"/>
        <v>0.12414800389483933</v>
      </c>
    </row>
    <row r="19" spans="1:6" ht="19.8">
      <c r="A19" s="8" t="s">
        <v>33</v>
      </c>
      <c r="B19" s="9" t="s">
        <v>34</v>
      </c>
      <c r="C19" s="27"/>
      <c r="D19" s="10"/>
      <c r="E19" s="27"/>
      <c r="F19" s="7"/>
    </row>
    <row r="20" spans="1:6">
      <c r="A20" s="8" t="s">
        <v>35</v>
      </c>
      <c r="B20" s="9" t="s">
        <v>36</v>
      </c>
      <c r="C20" s="27"/>
      <c r="D20" s="10"/>
      <c r="E20" s="27"/>
      <c r="F20" s="7"/>
    </row>
    <row r="21" spans="1:6">
      <c r="A21" s="8" t="s">
        <v>37</v>
      </c>
      <c r="B21" s="9"/>
      <c r="C21" s="27"/>
      <c r="D21" s="10"/>
      <c r="E21" s="27"/>
      <c r="F21" s="7"/>
    </row>
    <row r="22" spans="1:6">
      <c r="A22" s="3" t="s">
        <v>38</v>
      </c>
      <c r="B22" s="5" t="s">
        <v>39</v>
      </c>
      <c r="C22" s="24"/>
      <c r="D22" s="6"/>
      <c r="E22" s="24"/>
      <c r="F22" s="7"/>
    </row>
    <row r="23" spans="1:6">
      <c r="A23" s="3" t="s">
        <v>40</v>
      </c>
      <c r="B23" s="5" t="s">
        <v>41</v>
      </c>
      <c r="C23" s="24"/>
      <c r="D23" s="6"/>
      <c r="E23" s="24"/>
      <c r="F23" s="7"/>
    </row>
    <row r="24" spans="1:6">
      <c r="A24" s="3" t="s">
        <v>42</v>
      </c>
      <c r="B24" s="5" t="s">
        <v>43</v>
      </c>
      <c r="C24" s="24"/>
      <c r="D24" s="6"/>
      <c r="E24" s="24"/>
      <c r="F24" s="7"/>
    </row>
    <row r="25" spans="1:6">
      <c r="A25" s="3" t="s">
        <v>44</v>
      </c>
      <c r="B25" s="5" t="s">
        <v>45</v>
      </c>
      <c r="C25" s="24"/>
      <c r="D25" s="6"/>
      <c r="E25" s="24"/>
      <c r="F25" s="7"/>
    </row>
    <row r="26" spans="1:6">
      <c r="A26" s="15" t="s">
        <v>46</v>
      </c>
      <c r="B26" s="12"/>
      <c r="C26" s="27">
        <f>8000*12</f>
        <v>96000</v>
      </c>
      <c r="D26" s="6">
        <f>C26/$C$71</f>
        <v>3.1558185404339252E-2</v>
      </c>
      <c r="E26" s="27"/>
      <c r="F26" s="7"/>
    </row>
    <row r="27" spans="1:6">
      <c r="A27" s="3" t="s">
        <v>7</v>
      </c>
      <c r="B27" s="16" t="s">
        <v>47</v>
      </c>
      <c r="C27" s="24"/>
      <c r="D27" s="6"/>
      <c r="E27" s="24">
        <f>15000</f>
        <v>15000</v>
      </c>
      <c r="F27" s="7">
        <f t="shared" si="0"/>
        <v>1.8257059396299902E-2</v>
      </c>
    </row>
    <row r="28" spans="1:6">
      <c r="A28" s="3" t="s">
        <v>9</v>
      </c>
      <c r="B28" s="16" t="s">
        <v>48</v>
      </c>
      <c r="C28" s="24"/>
      <c r="D28" s="6"/>
      <c r="E28" s="24"/>
      <c r="F28" s="7"/>
    </row>
    <row r="29" spans="1:6">
      <c r="A29" s="3" t="s">
        <v>27</v>
      </c>
      <c r="B29" s="16" t="s">
        <v>49</v>
      </c>
      <c r="C29" s="24">
        <f>8000*12</f>
        <v>96000</v>
      </c>
      <c r="D29" s="6">
        <f>C29/$C$71</f>
        <v>3.1558185404339252E-2</v>
      </c>
      <c r="E29" s="24">
        <v>4000</v>
      </c>
      <c r="F29" s="7">
        <f t="shared" si="0"/>
        <v>4.8685491723466411E-3</v>
      </c>
    </row>
    <row r="30" spans="1:6">
      <c r="A30" s="3" t="s">
        <v>38</v>
      </c>
      <c r="B30" s="16" t="s">
        <v>50</v>
      </c>
      <c r="C30" s="24"/>
      <c r="D30" s="6"/>
      <c r="E30" s="24"/>
      <c r="F30" s="7"/>
    </row>
    <row r="31" spans="1:6">
      <c r="A31" s="3" t="s">
        <v>40</v>
      </c>
      <c r="B31" s="16" t="s">
        <v>51</v>
      </c>
      <c r="C31" s="24">
        <v>10000</v>
      </c>
      <c r="D31" s="6">
        <f>C31/$C$71</f>
        <v>3.2873109796186721E-3</v>
      </c>
      <c r="E31" s="24">
        <v>3000</v>
      </c>
      <c r="F31" s="7">
        <f t="shared" si="0"/>
        <v>3.6514118792599806E-3</v>
      </c>
    </row>
    <row r="32" spans="1:6">
      <c r="A32" s="3" t="s">
        <v>42</v>
      </c>
      <c r="B32" s="16" t="s">
        <v>52</v>
      </c>
      <c r="C32" s="24">
        <f>15000*12</f>
        <v>180000</v>
      </c>
      <c r="D32" s="6">
        <f>C32/$C$71</f>
        <v>5.9171597633136092E-2</v>
      </c>
      <c r="E32" s="24">
        <f>5000*6</f>
        <v>30000</v>
      </c>
      <c r="F32" s="7">
        <f t="shared" si="0"/>
        <v>3.6514118792599803E-2</v>
      </c>
    </row>
    <row r="33" spans="1:6">
      <c r="A33" s="3" t="s">
        <v>44</v>
      </c>
      <c r="B33" s="16" t="s">
        <v>53</v>
      </c>
      <c r="C33" s="24"/>
      <c r="D33" s="6"/>
      <c r="E33" s="24"/>
      <c r="F33" s="7"/>
    </row>
    <row r="34" spans="1:6">
      <c r="A34" s="15" t="s">
        <v>54</v>
      </c>
      <c r="B34" s="12"/>
      <c r="C34" s="27"/>
      <c r="D34" s="13"/>
      <c r="E34" s="27"/>
      <c r="F34" s="7"/>
    </row>
    <row r="35" spans="1:6">
      <c r="A35" s="3" t="s">
        <v>7</v>
      </c>
      <c r="B35" s="17" t="s">
        <v>55</v>
      </c>
      <c r="C35" s="24"/>
      <c r="D35" s="6"/>
      <c r="E35" s="37"/>
      <c r="F35" s="7"/>
    </row>
    <row r="36" spans="1:6">
      <c r="A36" s="18" t="s">
        <v>56</v>
      </c>
      <c r="B36" s="19" t="s">
        <v>57</v>
      </c>
      <c r="C36" s="27"/>
      <c r="D36" s="10"/>
      <c r="E36" s="38">
        <f>4000000*0.02</f>
        <v>80000</v>
      </c>
      <c r="F36" s="7">
        <f t="shared" si="0"/>
        <v>9.7370983446932818E-2</v>
      </c>
    </row>
    <row r="37" spans="1:6" ht="19.2">
      <c r="A37" s="18" t="s">
        <v>58</v>
      </c>
      <c r="B37" s="20" t="s">
        <v>59</v>
      </c>
      <c r="C37" s="27"/>
      <c r="D37" s="10"/>
      <c r="E37" s="27"/>
      <c r="F37" s="7"/>
    </row>
    <row r="38" spans="1:6">
      <c r="A38" s="18" t="s">
        <v>60</v>
      </c>
      <c r="B38" s="19"/>
      <c r="C38" s="27"/>
      <c r="D38" s="10"/>
      <c r="E38" s="38"/>
      <c r="F38" s="7"/>
    </row>
    <row r="39" spans="1:6">
      <c r="A39" s="18" t="s">
        <v>61</v>
      </c>
      <c r="B39" s="19"/>
      <c r="C39" s="27"/>
      <c r="D39" s="10"/>
      <c r="E39" s="38"/>
      <c r="F39" s="7"/>
    </row>
    <row r="40" spans="1:6">
      <c r="A40" s="3" t="s">
        <v>9</v>
      </c>
      <c r="B40" s="16" t="s">
        <v>62</v>
      </c>
      <c r="C40" s="24"/>
      <c r="D40" s="6"/>
      <c r="E40" s="24"/>
      <c r="F40" s="7"/>
    </row>
    <row r="41" spans="1:6">
      <c r="A41" s="3" t="s">
        <v>27</v>
      </c>
      <c r="B41" s="16" t="s">
        <v>63</v>
      </c>
      <c r="C41" s="24"/>
      <c r="D41" s="6"/>
      <c r="E41" s="24"/>
      <c r="F41" s="7"/>
    </row>
    <row r="42" spans="1:6">
      <c r="A42" s="15" t="s">
        <v>64</v>
      </c>
      <c r="B42" s="1"/>
      <c r="C42" s="14"/>
      <c r="D42" s="21"/>
      <c r="E42" s="14"/>
      <c r="F42" s="7"/>
    </row>
    <row r="43" spans="1:6">
      <c r="A43" s="3" t="s">
        <v>7</v>
      </c>
      <c r="B43" s="16" t="s">
        <v>53</v>
      </c>
      <c r="C43" s="24"/>
      <c r="D43" s="6"/>
      <c r="E43" s="24"/>
      <c r="F43" s="7"/>
    </row>
    <row r="44" spans="1:6">
      <c r="A44" s="3" t="s">
        <v>9</v>
      </c>
      <c r="B44" s="16" t="s">
        <v>65</v>
      </c>
      <c r="C44" s="24"/>
      <c r="D44" s="6"/>
      <c r="E44" s="24"/>
      <c r="F44" s="7"/>
    </row>
    <row r="45" spans="1:6">
      <c r="A45" s="3" t="s">
        <v>27</v>
      </c>
      <c r="B45" s="16" t="s">
        <v>66</v>
      </c>
      <c r="C45" s="24"/>
      <c r="D45" s="6"/>
      <c r="E45" s="24"/>
      <c r="F45" s="7"/>
    </row>
    <row r="46" spans="1:6">
      <c r="A46" s="3" t="s">
        <v>38</v>
      </c>
      <c r="B46" s="16" t="s">
        <v>67</v>
      </c>
      <c r="C46" s="24"/>
      <c r="D46" s="6"/>
      <c r="E46" s="24"/>
      <c r="F46" s="7"/>
    </row>
    <row r="47" spans="1:6">
      <c r="A47" s="15" t="s">
        <v>68</v>
      </c>
      <c r="B47" s="1"/>
      <c r="C47" s="14"/>
      <c r="D47" s="13"/>
      <c r="E47" s="14"/>
      <c r="F47" s="7"/>
    </row>
    <row r="48" spans="1:6">
      <c r="A48" s="3" t="s">
        <v>7</v>
      </c>
      <c r="B48" s="16" t="s">
        <v>69</v>
      </c>
      <c r="C48" s="24">
        <f>5000*12</f>
        <v>60000</v>
      </c>
      <c r="D48" s="6">
        <f>C48/$C$71</f>
        <v>1.9723865877712032E-2</v>
      </c>
      <c r="E48" s="24">
        <v>6000</v>
      </c>
      <c r="F48" s="7">
        <f t="shared" si="0"/>
        <v>7.3028237585199612E-3</v>
      </c>
    </row>
    <row r="49" spans="1:6">
      <c r="A49" s="3" t="s">
        <v>9</v>
      </c>
      <c r="B49" s="16" t="s">
        <v>70</v>
      </c>
      <c r="C49" s="24">
        <f>1300*4*12</f>
        <v>62400</v>
      </c>
      <c r="D49" s="6">
        <f>C49/$C$71</f>
        <v>2.0512820512820513E-2</v>
      </c>
      <c r="E49" s="24"/>
      <c r="F49" s="7"/>
    </row>
    <row r="50" spans="1:6">
      <c r="A50" s="3" t="s">
        <v>27</v>
      </c>
      <c r="B50" s="16" t="s">
        <v>71</v>
      </c>
      <c r="C50" s="24"/>
      <c r="D50" s="6"/>
      <c r="E50" s="24"/>
      <c r="F50" s="7"/>
    </row>
    <row r="51" spans="1:6">
      <c r="A51" s="3" t="s">
        <v>38</v>
      </c>
      <c r="B51" s="16" t="s">
        <v>72</v>
      </c>
      <c r="C51" s="24"/>
      <c r="D51" s="6"/>
      <c r="E51" s="24"/>
      <c r="F51" s="7"/>
    </row>
    <row r="52" spans="1:6">
      <c r="A52" s="3" t="s">
        <v>40</v>
      </c>
      <c r="B52" s="16" t="s">
        <v>73</v>
      </c>
      <c r="C52" s="24"/>
      <c r="D52" s="6"/>
      <c r="E52" s="24"/>
      <c r="F52" s="7"/>
    </row>
    <row r="53" spans="1:6">
      <c r="A53" s="3" t="s">
        <v>42</v>
      </c>
      <c r="B53" s="22" t="s">
        <v>74</v>
      </c>
      <c r="C53" s="24">
        <f>(1000+500+800)*12</f>
        <v>27600</v>
      </c>
      <c r="D53" s="6">
        <f>C53/$C$71</f>
        <v>9.0729783037475347E-3</v>
      </c>
      <c r="E53" s="24"/>
      <c r="F53" s="7"/>
    </row>
    <row r="54" spans="1:6">
      <c r="A54" s="3" t="s">
        <v>44</v>
      </c>
      <c r="B54" s="16" t="s">
        <v>75</v>
      </c>
      <c r="C54" s="24">
        <f>5000*12</f>
        <v>60000</v>
      </c>
      <c r="D54" s="6">
        <f t="shared" ref="D54:D55" si="1">C54/$C$71</f>
        <v>1.9723865877712032E-2</v>
      </c>
      <c r="E54" s="24"/>
      <c r="F54" s="7"/>
    </row>
    <row r="55" spans="1:6">
      <c r="A55" s="15" t="s">
        <v>76</v>
      </c>
      <c r="B55" s="12"/>
      <c r="C55" s="27">
        <v>2000</v>
      </c>
      <c r="D55" s="6">
        <f t="shared" si="1"/>
        <v>6.5746219592373442E-4</v>
      </c>
      <c r="E55" s="27"/>
      <c r="F55" s="7"/>
    </row>
    <row r="56" spans="1:6">
      <c r="A56" s="15" t="s">
        <v>77</v>
      </c>
      <c r="B56" s="12"/>
      <c r="C56" s="27"/>
      <c r="D56" s="13"/>
      <c r="E56" s="27"/>
      <c r="F56" s="7"/>
    </row>
    <row r="57" spans="1:6">
      <c r="A57" s="3" t="s">
        <v>7</v>
      </c>
      <c r="B57" s="23" t="s">
        <v>78</v>
      </c>
      <c r="C57" s="24"/>
      <c r="D57" s="6"/>
      <c r="E57" s="24">
        <f>30*800*1.2</f>
        <v>28800</v>
      </c>
      <c r="F57" s="7">
        <f t="shared" si="0"/>
        <v>3.5053554040895815E-2</v>
      </c>
    </row>
    <row r="58" spans="1:6">
      <c r="A58" s="25" t="s">
        <v>9</v>
      </c>
      <c r="B58" s="26" t="s">
        <v>79</v>
      </c>
      <c r="C58" s="24"/>
      <c r="D58" s="6"/>
      <c r="E58" s="24">
        <f>1650*6*2</f>
        <v>19800</v>
      </c>
      <c r="F58" s="7">
        <f t="shared" si="0"/>
        <v>2.4099318403115872E-2</v>
      </c>
    </row>
    <row r="59" spans="1:6">
      <c r="A59" s="25" t="s">
        <v>27</v>
      </c>
      <c r="B59" s="26" t="s">
        <v>80</v>
      </c>
      <c r="C59" s="24"/>
      <c r="D59" s="6"/>
      <c r="E59" s="24"/>
      <c r="F59" s="7"/>
    </row>
    <row r="60" spans="1:6">
      <c r="A60" s="15" t="s">
        <v>81</v>
      </c>
      <c r="B60" s="1"/>
      <c r="C60" s="14"/>
      <c r="D60" s="13"/>
      <c r="E60" s="14"/>
      <c r="F60" s="7"/>
    </row>
    <row r="61" spans="1:6">
      <c r="A61" s="3" t="s">
        <v>7</v>
      </c>
      <c r="B61" s="16" t="s">
        <v>82</v>
      </c>
      <c r="C61" s="24"/>
      <c r="D61" s="6"/>
      <c r="E61" s="24"/>
      <c r="F61" s="7"/>
    </row>
    <row r="62" spans="1:6">
      <c r="A62" s="3" t="s">
        <v>9</v>
      </c>
      <c r="B62" s="16" t="s">
        <v>83</v>
      </c>
      <c r="C62" s="24"/>
      <c r="D62" s="6"/>
      <c r="E62" s="39">
        <f>5000000*0.025</f>
        <v>125000</v>
      </c>
      <c r="F62" s="7">
        <f>E62/$E$71</f>
        <v>0.15214216163583252</v>
      </c>
    </row>
    <row r="63" spans="1:6">
      <c r="A63" s="15" t="s">
        <v>84</v>
      </c>
      <c r="B63" s="1"/>
      <c r="C63" s="14"/>
      <c r="D63" s="14"/>
      <c r="E63" s="14"/>
      <c r="F63" s="14"/>
    </row>
    <row r="64" spans="1:6">
      <c r="A64" s="3" t="s">
        <v>7</v>
      </c>
      <c r="B64" s="17" t="s">
        <v>85</v>
      </c>
      <c r="C64" s="24"/>
      <c r="D64" s="6"/>
      <c r="E64" s="24"/>
      <c r="F64" s="7"/>
    </row>
    <row r="65" spans="1:6">
      <c r="A65" s="3" t="s">
        <v>9</v>
      </c>
      <c r="B65" s="16" t="s">
        <v>86</v>
      </c>
      <c r="C65" s="24"/>
      <c r="D65" s="6"/>
      <c r="E65" s="24"/>
      <c r="F65" s="7"/>
    </row>
    <row r="66" spans="1:6">
      <c r="A66" s="3" t="s">
        <v>27</v>
      </c>
      <c r="B66" s="16" t="s">
        <v>87</v>
      </c>
      <c r="C66" s="24"/>
      <c r="D66" s="6"/>
      <c r="E66" s="24"/>
      <c r="F66" s="7"/>
    </row>
    <row r="67" spans="1:6">
      <c r="A67" s="8" t="s">
        <v>29</v>
      </c>
      <c r="B67" s="12" t="s">
        <v>88</v>
      </c>
      <c r="C67" s="27"/>
      <c r="D67" s="10"/>
      <c r="E67" s="27"/>
      <c r="F67" s="11"/>
    </row>
    <row r="68" spans="1:6">
      <c r="A68" s="8" t="s">
        <v>31</v>
      </c>
      <c r="B68" s="12" t="s">
        <v>89</v>
      </c>
      <c r="C68" s="27"/>
      <c r="D68" s="10"/>
      <c r="E68" s="27"/>
      <c r="F68" s="11"/>
    </row>
    <row r="69" spans="1:6">
      <c r="A69" s="18" t="s">
        <v>33</v>
      </c>
      <c r="B69" s="28" t="s">
        <v>90</v>
      </c>
      <c r="C69" s="27"/>
      <c r="D69" s="10"/>
      <c r="E69" s="27"/>
      <c r="F69" s="11"/>
    </row>
    <row r="70" spans="1:6">
      <c r="A70" s="25" t="s">
        <v>38</v>
      </c>
      <c r="B70" s="29" t="s">
        <v>91</v>
      </c>
      <c r="C70" s="24"/>
      <c r="D70" s="6"/>
      <c r="E70" s="24"/>
      <c r="F70" s="7"/>
    </row>
    <row r="71" spans="1:6" ht="14.4" thickBot="1">
      <c r="A71" s="30"/>
      <c r="B71" s="31" t="s">
        <v>92</v>
      </c>
      <c r="C71" s="33">
        <f>SUM(C5:C70)</f>
        <v>3042000</v>
      </c>
      <c r="D71" s="52">
        <f>SUM(D5:D70)</f>
        <v>1</v>
      </c>
      <c r="E71" s="33">
        <f>SUM(E5:E70)</f>
        <v>821600</v>
      </c>
      <c r="F71" s="52">
        <f>SUM(F5:F70)</f>
        <v>1.0000000000000002</v>
      </c>
    </row>
    <row r="72" spans="1:6" s="36" customFormat="1" ht="40.200000000000003" thickBot="1">
      <c r="A72" s="34"/>
      <c r="B72" s="32" t="s">
        <v>93</v>
      </c>
      <c r="C72" s="53">
        <v>20000000</v>
      </c>
      <c r="D72" s="35" t="s">
        <v>94</v>
      </c>
      <c r="E72" s="53">
        <v>4000000</v>
      </c>
      <c r="F72" s="35" t="s">
        <v>95</v>
      </c>
    </row>
    <row r="73" spans="1:6" s="36" customFormat="1" ht="36" customHeight="1" thickBot="1">
      <c r="A73" s="34"/>
      <c r="B73" s="32" t="s">
        <v>96</v>
      </c>
      <c r="C73" s="54">
        <f>C71/C72</f>
        <v>0.15210000000000001</v>
      </c>
      <c r="D73" s="35"/>
      <c r="E73" s="54">
        <f>E71/E72</f>
        <v>0.2054</v>
      </c>
      <c r="F73" s="35"/>
    </row>
  </sheetData>
  <mergeCells count="4">
    <mergeCell ref="A2:B2"/>
    <mergeCell ref="C2:F2"/>
    <mergeCell ref="C3:D3"/>
    <mergeCell ref="E3:F3"/>
  </mergeCells>
  <conditionalFormatting sqref="D5 D7:D15 D17 D19:D25 D27:D28 D30 D33:D47 D50:D52 D56:D70">
    <cfRule type="expression" dxfId="54" priority="26" stopIfTrue="1">
      <formula>$B5="SUBTOTALES"</formula>
    </cfRule>
  </conditionalFormatting>
  <conditionalFormatting sqref="D7:D15 D50:D52 D64:D70 D17 D19:D25">
    <cfRule type="expression" dxfId="53" priority="36">
      <formula>$D7=0</formula>
    </cfRule>
  </conditionalFormatting>
  <conditionalFormatting sqref="D27:D28 D30 D33">
    <cfRule type="expression" dxfId="52" priority="35">
      <formula>$D27=0</formula>
    </cfRule>
  </conditionalFormatting>
  <conditionalFormatting sqref="D35:D41">
    <cfRule type="expression" dxfId="51" priority="27">
      <formula>$D35=0</formula>
    </cfRule>
  </conditionalFormatting>
  <conditionalFormatting sqref="D43:D46">
    <cfRule type="expression" dxfId="50" priority="34">
      <formula>$D43=0</formula>
    </cfRule>
  </conditionalFormatting>
  <conditionalFormatting sqref="D57:D59">
    <cfRule type="expression" dxfId="48" priority="31">
      <formula>$D57=0</formula>
    </cfRule>
  </conditionalFormatting>
  <conditionalFormatting sqref="D61:D62">
    <cfRule type="expression" dxfId="47" priority="30">
      <formula>$D61=0</formula>
    </cfRule>
  </conditionalFormatting>
  <conditionalFormatting sqref="C5:C70">
    <cfRule type="expression" dxfId="38" priority="23" stopIfTrue="1">
      <formula>$B5="SUBTOTALES"</formula>
    </cfRule>
  </conditionalFormatting>
  <conditionalFormatting sqref="D6">
    <cfRule type="expression" dxfId="21" priority="21" stopIfTrue="1">
      <formula>$B6="SUBTOTALES"</formula>
    </cfRule>
  </conditionalFormatting>
  <conditionalFormatting sqref="D6">
    <cfRule type="expression" dxfId="20" priority="22">
      <formula>$D6=0</formula>
    </cfRule>
  </conditionalFormatting>
  <conditionalFormatting sqref="D16">
    <cfRule type="expression" dxfId="19" priority="19" stopIfTrue="1">
      <formula>$B16="SUBTOTALES"</formula>
    </cfRule>
  </conditionalFormatting>
  <conditionalFormatting sqref="D16">
    <cfRule type="expression" dxfId="18" priority="20">
      <formula>$D16=0</formula>
    </cfRule>
  </conditionalFormatting>
  <conditionalFormatting sqref="D18">
    <cfRule type="expression" dxfId="17" priority="17" stopIfTrue="1">
      <formula>$B18="SUBTOTALES"</formula>
    </cfRule>
  </conditionalFormatting>
  <conditionalFormatting sqref="D18">
    <cfRule type="expression" dxfId="16" priority="18">
      <formula>$D18=0</formula>
    </cfRule>
  </conditionalFormatting>
  <conditionalFormatting sqref="D26">
    <cfRule type="expression" dxfId="15" priority="15" stopIfTrue="1">
      <formula>$B26="SUBTOTALES"</formula>
    </cfRule>
  </conditionalFormatting>
  <conditionalFormatting sqref="D26">
    <cfRule type="expression" dxfId="14" priority="16">
      <formula>$D26=0</formula>
    </cfRule>
  </conditionalFormatting>
  <conditionalFormatting sqref="D29">
    <cfRule type="expression" dxfId="13" priority="13" stopIfTrue="1">
      <formula>$B29="SUBTOTALES"</formula>
    </cfRule>
  </conditionalFormatting>
  <conditionalFormatting sqref="D29">
    <cfRule type="expression" dxfId="12" priority="14">
      <formula>$D29=0</formula>
    </cfRule>
  </conditionalFormatting>
  <conditionalFormatting sqref="D31">
    <cfRule type="expression" dxfId="11" priority="11" stopIfTrue="1">
      <formula>$B31="SUBTOTALES"</formula>
    </cfRule>
  </conditionalFormatting>
  <conditionalFormatting sqref="D31">
    <cfRule type="expression" dxfId="10" priority="12">
      <formula>$D31=0</formula>
    </cfRule>
  </conditionalFormatting>
  <conditionalFormatting sqref="D32">
    <cfRule type="expression" dxfId="9" priority="9" stopIfTrue="1">
      <formula>$B32="SUBTOTALES"</formula>
    </cfRule>
  </conditionalFormatting>
  <conditionalFormatting sqref="D32">
    <cfRule type="expression" dxfId="8" priority="10">
      <formula>$D32=0</formula>
    </cfRule>
  </conditionalFormatting>
  <conditionalFormatting sqref="D48">
    <cfRule type="expression" dxfId="7" priority="7" stopIfTrue="1">
      <formula>$B48="SUBTOTALES"</formula>
    </cfRule>
  </conditionalFormatting>
  <conditionalFormatting sqref="D48">
    <cfRule type="expression" dxfId="6" priority="8">
      <formula>$D48=0</formula>
    </cfRule>
  </conditionalFormatting>
  <conditionalFormatting sqref="D49">
    <cfRule type="expression" dxfId="5" priority="5" stopIfTrue="1">
      <formula>$B49="SUBTOTALES"</formula>
    </cfRule>
  </conditionalFormatting>
  <conditionalFormatting sqref="D49">
    <cfRule type="expression" dxfId="4" priority="6">
      <formula>$D49=0</formula>
    </cfRule>
  </conditionalFormatting>
  <conditionalFormatting sqref="D53:D55">
    <cfRule type="expression" dxfId="3" priority="3" stopIfTrue="1">
      <formula>$B53="SUBTOTALES"</formula>
    </cfRule>
  </conditionalFormatting>
  <conditionalFormatting sqref="D53:D55">
    <cfRule type="expression" dxfId="2" priority="4">
      <formula>$D53=0</formula>
    </cfRule>
  </conditionalFormatting>
  <conditionalFormatting sqref="E5:E70">
    <cfRule type="expression" dxfId="1" priority="2" stopIfTrue="1">
      <formula>$B5="SUBTOTALES"</formula>
    </cfRule>
  </conditionalFormatting>
  <conditionalFormatting sqref="F5:F70">
    <cfRule type="expression" dxfId="0" priority="1" stopIfTrue="1">
      <formula>$B5="SUBTOTALES"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ruth sarai flores ovalle</cp:lastModifiedBy>
  <dcterms:created xsi:type="dcterms:W3CDTF">2024-09-16T18:05:36Z</dcterms:created>
  <dcterms:modified xsi:type="dcterms:W3CDTF">2024-10-11T08:14:19Z</dcterms:modified>
</cp:coreProperties>
</file>