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J46" i="1" s="1"/>
  <c r="E46" i="1"/>
  <c r="I45" i="1"/>
  <c r="E45" i="1"/>
  <c r="J45" i="1" s="1"/>
  <c r="I44" i="1"/>
  <c r="E44" i="1"/>
  <c r="J44" i="1" s="1"/>
  <c r="J43" i="1"/>
  <c r="I43" i="1"/>
  <c r="E43" i="1"/>
  <c r="I42" i="1"/>
  <c r="E42" i="1"/>
  <c r="J42" i="1" s="1"/>
  <c r="I41" i="1"/>
  <c r="E41" i="1"/>
  <c r="J41" i="1" s="1"/>
  <c r="I40" i="1"/>
  <c r="E40" i="1"/>
  <c r="J40" i="1" s="1"/>
  <c r="I39" i="1"/>
  <c r="E39" i="1"/>
  <c r="J39" i="1" s="1"/>
  <c r="I38" i="1"/>
  <c r="J38" i="1" s="1"/>
  <c r="I47" i="1" s="1"/>
  <c r="I83" i="1" s="1"/>
  <c r="E38" i="1"/>
  <c r="I35" i="1"/>
  <c r="J33" i="1"/>
  <c r="I34" i="1" s="1"/>
  <c r="I26" i="1"/>
  <c r="I28" i="1" s="1"/>
  <c r="D47" i="1" l="1"/>
  <c r="B17" i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<sst xmlns="http://schemas.openxmlformats.org/spreadsheetml/2006/main" count="90" uniqueCount="87">
  <si>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</si>
  <si>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</si>
  <si>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</si>
  <si>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</si>
  <si>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</si>
  <si>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</si>
  <si>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</si>
  <si>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</si>
  <si>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</si>
  <si>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</si>
  <si>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</si>
  <si>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</si>
  <si>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</si>
  <si>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</si>
  <si>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</si>
  <si>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</si>
  <si>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</si>
  <si>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</si>
  <si>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</si>
  <si>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</si>
  <si>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</si>
  <si>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</si>
  <si>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</si>
  <si>
    <t>VlII.</t>
  </si>
  <si>
    <t>APLICACIÓN DEL ENFOQUE DE COSTOS (VALOR FISICO O DIRECTO)</t>
  </si>
  <si>
    <t>TERRENO</t>
  </si>
  <si>
    <t>FRACCION</t>
  </si>
  <si>
    <t>AREA (M2)</t>
  </si>
  <si>
    <t>FACTOR</t>
  </si>
  <si>
    <t>VALOR U.</t>
  </si>
  <si>
    <t>TOTAL</t>
  </si>
  <si>
    <t>UNICA</t>
  </si>
  <si>
    <t>VALOR DEL TERRENO</t>
  </si>
  <si>
    <t>FACTORES</t>
  </si>
  <si>
    <t xml:space="preserve">INTERCIUDAD </t>
  </si>
  <si>
    <t>SISMICIDAD</t>
  </si>
  <si>
    <t>ECONOMIA ESCALA</t>
  </si>
  <si>
    <t xml:space="preserve">RESULTANTE </t>
  </si>
  <si>
    <t>CD-AGS</t>
  </si>
  <si>
    <t>VRN</t>
  </si>
  <si>
    <t>VRN AGS</t>
  </si>
  <si>
    <t>RESULTANTE E Y S</t>
  </si>
  <si>
    <t>MEJORAS</t>
  </si>
  <si>
    <t>VALOR UNIT.</t>
  </si>
  <si>
    <t>vrn</t>
  </si>
  <si>
    <t>edad</t>
  </si>
  <si>
    <t>ec</t>
  </si>
  <si>
    <t>vut</t>
  </si>
  <si>
    <t>fec</t>
  </si>
  <si>
    <t>vnr</t>
  </si>
  <si>
    <t xml:space="preserve">CONSTRUCCIONES </t>
  </si>
  <si>
    <t>TERRAZA</t>
  </si>
  <si>
    <t>COCHERA</t>
  </si>
  <si>
    <t>ROOF GARDEN TECHADO</t>
  </si>
  <si>
    <t xml:space="preserve">AREA DE LAVADO </t>
  </si>
  <si>
    <t xml:space="preserve">ROOF GARDEN SIN TECCHAR </t>
  </si>
  <si>
    <t>BARDAS</t>
  </si>
  <si>
    <t>CISTTERNA</t>
  </si>
  <si>
    <t>COCINA INTEGRA</t>
  </si>
  <si>
    <t>VALOR DE REPOSICION NUEVO</t>
  </si>
  <si>
    <t xml:space="preserve">VALOR NETO DE REPOSICION </t>
  </si>
  <si>
    <t>IX.</t>
  </si>
  <si>
    <t>APLICACIÓN DEL ENFOQUE DE INGRESOS (VALOR DE CAPITALIZACION DE RENTAS)</t>
  </si>
  <si>
    <t>RESULTADO DE LA APLICACIÓN DEL ENFOQUE DE INGRESOS</t>
  </si>
  <si>
    <t xml:space="preserve">VALOR DE CAPITALIZACION </t>
  </si>
  <si>
    <t>NO APLICA</t>
  </si>
  <si>
    <t>X.</t>
  </si>
  <si>
    <t>RESUMEN DE VALORES</t>
  </si>
  <si>
    <t>ENFOQUE COMPARATIVO DE MERCADO (VALOR COMPARATIVO DE MERCADO)</t>
  </si>
  <si>
    <t>ENFOQUE DE COSTOS (VALOR FISICO O DIRECTO, NETO DE REPOSICION)</t>
  </si>
  <si>
    <t>ENFOQUE DE INGRESOS (VALOR DE CAPITALIZACION DE RENTAS)</t>
  </si>
  <si>
    <t>XI.</t>
  </si>
  <si>
    <t>CONSIDERACIONES PREVIAS A LA CONCLUSION</t>
  </si>
  <si>
    <t>XII.</t>
  </si>
  <si>
    <t>CONCLUSION</t>
  </si>
  <si>
    <t>VALORES ACTUALES</t>
  </si>
  <si>
    <t xml:space="preserve">VALOR ACTUAL FÍSICO </t>
  </si>
  <si>
    <t>VALUADOR</t>
  </si>
  <si>
    <t>NOMBRE:</t>
  </si>
  <si>
    <t>N° DE REGISTRO COLEGIO DE VALUADORES DEL ESTADO DE AGS.</t>
  </si>
  <si>
    <t>ESPECIALIDAD: INMUEBLES</t>
  </si>
  <si>
    <t>CEDULA ESPECIALIDAD EN V</t>
  </si>
  <si>
    <t>CEDULA MAESTRIA EN VALUACION</t>
  </si>
  <si>
    <t>XIII.</t>
  </si>
  <si>
    <t>CROQUIS</t>
  </si>
  <si>
    <t>XIV.</t>
  </si>
  <si>
    <t>REPORTE FOTOGRAFICO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</si>
</sst>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00000"/>
  </numFmts>
  <fonts count="19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13" fillId="0" borderId="0" applyFont="0" applyFill="0" applyBorder="0" applyAlignment="0" applyProtection="0"/>
  </cellStyleXfs>
  <cellXfs count="64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0" fontId="10" fillId="0" borderId="7" xfId="0" applyFont="1" applyBorder="1" applyAlignment="1">
      <alignment horizontal="right"/>
    </xf>
    <xf numFmtId="44" fontId="0" fillId="8" borderId="7" xfId="0" applyNumberFormat="1" applyFill="1" applyBorder="1"/>
    <xf numFmtId="0" fontId="0" fillId="0" borderId="7" xfId="0" applyBorder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8" borderId="0" xfId="0" applyNumberFormat="1" applyFill="1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2" fontId="17" fillId="8" borderId="0" xfId="0" applyNumberFormat="1" applyFont="1" applyFill="1" applyAlignment="1">
      <alignment horizontal="center"/>
    </xf>
    <xf numFmtId="44" fontId="17" fillId="8" borderId="0" xfId="2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2" applyNumberFormat="1" applyFont="1" applyAlignment="1">
      <alignment horizontal="center"/>
    </xf>
    <xf numFmtId="44" fontId="0" fillId="0" borderId="0" xfId="0" applyNumberFormat="1"/>
    <xf numFmtId="44" fontId="17" fillId="8" borderId="0" xfId="2" applyFont="1" applyFill="1"/>
    <xf numFmtId="44" fontId="0" fillId="8" borderId="7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7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10" fillId="0" borderId="0" xfId="0" applyFont="1"/>
    <xf numFmtId="0" fontId="16" fillId="0" borderId="0" xfId="0" applyFont="1"/>
    <xf numFmtId="44" fontId="0" fillId="8" borderId="0" xfId="2" applyFont="1" applyFill="1" applyAlignment="1">
      <alignment horizontal="center"/>
    </xf>
    <xf numFmtId="0" fontId="18" fillId="0" borderId="0" xfId="0" applyFont="1"/>
    <xf numFmtId="0" fontId="18" fillId="8" borderId="0" xfId="0" applyFont="1" applyFill="1"/>
    <xf numFmtId="0" fontId="0" fillId="8" borderId="0" xfId="0" applyFill="1"/>
  </cellXfs>
  <cellStyles count="3">
    <cellStyle name="Celda de comprobación" xfId="1" builtinId="2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70</xdr:row>
      <xdr:rowOff>58615</xdr:rowOff>
    </xdr:from>
    <xdr:to>
      <xdr:col>2</xdr:col>
      <xdr:colOff>1386114</xdr:colOff>
      <xdr:row>75</xdr:row>
      <xdr:rowOff>46473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159287-2D2D-EE7B-2291-21BD668F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16" y="50792575"/>
          <a:ext cx="6166198" cy="864158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504824</xdr:colOff>
      <xdr:row>107</xdr:row>
      <xdr:rowOff>148886</xdr:rowOff>
    </xdr:from>
    <xdr:to>
      <xdr:col>2</xdr:col>
      <xdr:colOff>1699260</xdr:colOff>
      <xdr:row>126</xdr:row>
      <xdr:rowOff>115959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4" y="57679886"/>
          <a:ext cx="6033136" cy="329701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130</xdr:row>
      <xdr:rowOff>76199</xdr:rowOff>
    </xdr:from>
    <xdr:to>
      <xdr:col>3</xdr:col>
      <xdr:colOff>49531</xdr:colOff>
      <xdr:row>149</xdr:row>
      <xdr:rowOff>29428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1" y="61828679"/>
          <a:ext cx="7033260" cy="328316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149</xdr:row>
      <xdr:rowOff>165343</xdr:rowOff>
    </xdr:from>
    <xdr:to>
      <xdr:col>3</xdr:col>
      <xdr:colOff>411481</xdr:colOff>
      <xdr:row>169</xdr:row>
      <xdr:rowOff>84671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65392543"/>
          <a:ext cx="7528560" cy="342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topLeftCell="C1" workbookViewId="0">
      <selection activeCell="M36" sqref="M36"/>
    </sheetView>
  </sheetViews>
  <sheetFormatPr baseColWidth="10" defaultRowHeight="13.8"/>
  <cols>
    <col min="1" max="1" width="54.59765625" bestFit="1" customWidth="1"/>
    <col min="2" max="2" width="8.8984375" bestFit="1" customWidth="1"/>
    <col min="3" max="3" width="29.8984375" bestFit="1" customWidth="1"/>
    <col min="4" max="4" width="17" bestFit="1" customWidth="1"/>
    <col min="5" max="7" width="16.09765625" customWidth="1"/>
    <col min="10" max="10" width="13.796875" customWidth="1"/>
  </cols>
  <sheetData>
    <row r="1" spans="1:7" ht="45">
      <c r="A1" s="1"/>
      <c r="B1" s="2"/>
      <c r="C1" s="2"/>
      <c r="D1" s="2"/>
      <c r="E1" s="25" t="s">
        <v>0</v>
      </c>
      <c r="F1" s="26"/>
      <c r="G1" s="21">
        <v>32</v>
      </c>
    </row>
    <row r="2" spans="1:7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39.6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7.399999999999999">
      <c r="A4" s="3" t="s">
        <v>9</v>
      </c>
      <c r="B4" s="4">
        <v>0.13</v>
      </c>
      <c r="C4" s="5">
        <v>1</v>
      </c>
      <c r="D4" s="6">
        <f>B4*G1</f>
        <v>4.16</v>
      </c>
      <c r="E4" s="22"/>
      <c r="F4" s="23"/>
      <c r="G4" s="7">
        <f t="shared" ref="G4:G10" si="0">E4*F4*B4+(1-F4)*D4</f>
        <v>4.16</v>
      </c>
    </row>
    <row r="5" spans="1:7" ht="17.399999999999999">
      <c r="A5" s="8" t="s">
        <v>10</v>
      </c>
      <c r="B5" s="9">
        <v>0.19</v>
      </c>
      <c r="C5" s="10">
        <v>1</v>
      </c>
      <c r="D5" s="11">
        <f>B5*G1</f>
        <v>6.08</v>
      </c>
      <c r="E5" s="22"/>
      <c r="F5" s="23"/>
      <c r="G5" s="12">
        <f t="shared" si="0"/>
        <v>6.08</v>
      </c>
    </row>
    <row r="6" spans="1:7" ht="17.399999999999999">
      <c r="A6" s="3" t="s">
        <v>11</v>
      </c>
      <c r="B6" s="4">
        <v>0.15</v>
      </c>
      <c r="C6" s="5">
        <v>1</v>
      </c>
      <c r="D6" s="6">
        <f>B6*G1</f>
        <v>4.8</v>
      </c>
      <c r="E6" s="22"/>
      <c r="F6" s="23"/>
      <c r="G6" s="7">
        <f t="shared" si="0"/>
        <v>4.8</v>
      </c>
    </row>
    <row r="7" spans="1:7" ht="17.399999999999999">
      <c r="A7" s="8" t="s">
        <v>12</v>
      </c>
      <c r="B7" s="9">
        <v>5.5E-2</v>
      </c>
      <c r="C7" s="10">
        <v>1</v>
      </c>
      <c r="D7" s="11">
        <f>B7*G1</f>
        <v>1.76</v>
      </c>
      <c r="E7" s="22"/>
      <c r="F7" s="23"/>
      <c r="G7" s="12">
        <f t="shared" si="0"/>
        <v>1.76</v>
      </c>
    </row>
    <row r="8" spans="1:7" ht="17.399999999999999">
      <c r="A8" s="3" t="s">
        <v>13</v>
      </c>
      <c r="B8" s="4">
        <v>0.02</v>
      </c>
      <c r="C8" s="5">
        <v>1</v>
      </c>
      <c r="D8" s="6">
        <f>B8*G1</f>
        <v>0.64</v>
      </c>
      <c r="E8" s="22"/>
      <c r="F8" s="23"/>
      <c r="G8" s="7">
        <f t="shared" si="0"/>
        <v>0.64</v>
      </c>
    </row>
    <row r="9" spans="1:7" ht="17.399999999999999">
      <c r="A9" s="8" t="s">
        <v>14</v>
      </c>
      <c r="B9" s="9">
        <v>0.03</v>
      </c>
      <c r="C9" s="10">
        <v>1</v>
      </c>
      <c r="D9" s="11">
        <f>B9*G1</f>
        <v>0.96</v>
      </c>
      <c r="E9" s="22"/>
      <c r="F9" s="23"/>
      <c r="G9" s="12">
        <f t="shared" si="0"/>
        <v>0.96</v>
      </c>
    </row>
    <row r="10" spans="1:7" ht="17.399999999999999">
      <c r="A10" s="3" t="s">
        <v>15</v>
      </c>
      <c r="B10" s="4">
        <v>5.0000000000000001E-3</v>
      </c>
      <c r="C10" s="5">
        <v>1</v>
      </c>
      <c r="D10" s="6">
        <f>B10*G1</f>
        <v>0.16</v>
      </c>
      <c r="E10" s="22"/>
      <c r="F10" s="23"/>
      <c r="G10" s="7">
        <f t="shared" si="0"/>
        <v>0.16</v>
      </c>
    </row>
    <row r="11" spans="1:7" ht="17.399999999999999">
      <c r="A11" s="8" t="s">
        <v>16</v>
      </c>
      <c r="B11" s="9">
        <v>0.18</v>
      </c>
      <c r="C11" s="10">
        <v>1</v>
      </c>
      <c r="D11" s="11">
        <f>B11*G1</f>
        <v>5.76</v>
      </c>
      <c r="E11" s="22">
        <v>3</v>
      </c>
      <c r="F11" s="23">
        <v>0.2</v>
      </c>
      <c r="G11" s="13">
        <f>E11*F11*B11+(1-F11)*D11</f>
        <v>4.7159999999999993</v>
      </c>
    </row>
    <row r="12" spans="1:7" ht="17.399999999999999">
      <c r="A12" s="3" t="s">
        <v>17</v>
      </c>
      <c r="B12" s="4">
        <v>0.09</v>
      </c>
      <c r="C12" s="5">
        <v>1</v>
      </c>
      <c r="D12" s="6">
        <f>B12*G1</f>
        <v>2.88</v>
      </c>
      <c r="E12" s="22"/>
      <c r="F12" s="23"/>
      <c r="G12" s="7">
        <f t="shared" ref="G12:G16" si="1">E12*F12*B12+(1-F12)*D12</f>
        <v>2.88</v>
      </c>
    </row>
    <row r="13" spans="1:7" ht="17.399999999999999">
      <c r="A13" s="8" t="s">
        <v>18</v>
      </c>
      <c r="B13" s="9">
        <v>0.04</v>
      </c>
      <c r="C13" s="10">
        <v>1</v>
      </c>
      <c r="D13" s="11">
        <f>B13*G1</f>
        <v>1.28</v>
      </c>
      <c r="E13" s="22"/>
      <c r="F13" s="23"/>
      <c r="G13" s="12">
        <f t="shared" si="1"/>
        <v>1.28</v>
      </c>
    </row>
    <row r="14" spans="1:7" ht="17.399999999999999">
      <c r="A14" s="3" t="s">
        <v>19</v>
      </c>
      <c r="B14" s="4">
        <v>0.03</v>
      </c>
      <c r="C14" s="5">
        <v>1</v>
      </c>
      <c r="D14" s="6">
        <f>B14*G1</f>
        <v>0.96</v>
      </c>
      <c r="E14" s="22"/>
      <c r="F14" s="23"/>
      <c r="G14" s="7">
        <f t="shared" si="1"/>
        <v>0.96</v>
      </c>
    </row>
    <row r="15" spans="1:7" ht="17.399999999999999">
      <c r="A15" s="14" t="s">
        <v>20</v>
      </c>
      <c r="B15" s="9">
        <v>0.06</v>
      </c>
      <c r="C15" s="10">
        <v>1</v>
      </c>
      <c r="D15" s="11">
        <f>B15*G1</f>
        <v>1.92</v>
      </c>
      <c r="E15" s="22">
        <v>7</v>
      </c>
      <c r="F15" s="23">
        <v>1</v>
      </c>
      <c r="G15" s="12">
        <f t="shared" si="1"/>
        <v>0.42</v>
      </c>
    </row>
    <row r="16" spans="1:7" ht="17.399999999999999">
      <c r="A16" s="3" t="s">
        <v>21</v>
      </c>
      <c r="B16" s="4">
        <v>0.02</v>
      </c>
      <c r="C16" s="5">
        <v>1</v>
      </c>
      <c r="D16" s="6">
        <f>B16*G1</f>
        <v>0.64</v>
      </c>
      <c r="E16" s="22"/>
      <c r="F16" s="23"/>
      <c r="G16" s="7">
        <f t="shared" si="1"/>
        <v>0.64</v>
      </c>
    </row>
    <row r="17" spans="1:10" ht="45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29.456000000000007</v>
      </c>
    </row>
    <row r="20" spans="1:10" ht="14.4" thickBot="1"/>
    <row r="21" spans="1:10">
      <c r="A21" s="29" t="s">
        <v>23</v>
      </c>
      <c r="B21" s="30" t="s">
        <v>24</v>
      </c>
      <c r="C21" s="30"/>
      <c r="D21" s="30"/>
      <c r="E21" s="30"/>
      <c r="F21" s="30"/>
      <c r="G21" s="30"/>
      <c r="H21" s="30"/>
      <c r="I21" s="30"/>
      <c r="J21" s="30"/>
    </row>
    <row r="22" spans="1:10" ht="14.4" thickBot="1">
      <c r="A22" s="31"/>
      <c r="B22" s="32"/>
      <c r="C22" s="32"/>
      <c r="D22" s="32"/>
      <c r="E22" s="32"/>
      <c r="F22" s="32"/>
      <c r="G22" s="32"/>
      <c r="H22" s="32"/>
      <c r="I22" s="32"/>
      <c r="J22" s="32"/>
    </row>
    <row r="24" spans="1:10" ht="14.4" thickBot="1">
      <c r="A24" s="33" t="s">
        <v>25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>
      <c r="A25" s="34" t="s">
        <v>26</v>
      </c>
      <c r="B25" s="34"/>
      <c r="C25" s="34" t="s">
        <v>27</v>
      </c>
      <c r="D25" s="34"/>
      <c r="E25" s="34" t="s">
        <v>28</v>
      </c>
      <c r="F25" s="34"/>
      <c r="G25" s="34" t="s">
        <v>29</v>
      </c>
      <c r="H25" s="34"/>
      <c r="I25" s="34" t="s">
        <v>30</v>
      </c>
      <c r="J25" s="34"/>
    </row>
    <row r="26" spans="1:10">
      <c r="A26" s="35" t="s">
        <v>31</v>
      </c>
      <c r="B26" s="35"/>
      <c r="C26" s="35">
        <v>183</v>
      </c>
      <c r="D26" s="35"/>
      <c r="E26" s="35">
        <v>1</v>
      </c>
      <c r="F26" s="35"/>
      <c r="G26" s="36">
        <v>10000</v>
      </c>
      <c r="H26" s="36"/>
      <c r="I26" s="37">
        <f>G26*C26</f>
        <v>1830000</v>
      </c>
      <c r="J26" s="35"/>
    </row>
    <row r="27" spans="1:10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14.4" thickBot="1">
      <c r="C28" s="38" t="s">
        <v>32</v>
      </c>
      <c r="D28" s="38"/>
      <c r="E28" s="38"/>
      <c r="F28" s="38"/>
      <c r="G28" s="38"/>
      <c r="H28" s="38"/>
      <c r="I28" s="39">
        <f>I26</f>
        <v>1830000</v>
      </c>
      <c r="J28" s="40"/>
    </row>
    <row r="31" spans="1:10" ht="14.4" thickBot="1">
      <c r="A31" s="33" t="s">
        <v>33</v>
      </c>
      <c r="B31" s="33"/>
      <c r="C31" s="33"/>
      <c r="D31" s="33"/>
      <c r="E31" s="33"/>
      <c r="F31" s="33"/>
      <c r="G31" s="33"/>
      <c r="H31" s="33"/>
      <c r="I31" s="33"/>
      <c r="J31" s="33"/>
    </row>
    <row r="32" spans="1:10">
      <c r="A32" s="41"/>
      <c r="B32" s="41"/>
      <c r="C32" s="41"/>
      <c r="D32" s="41" t="s">
        <v>34</v>
      </c>
      <c r="E32" s="41"/>
      <c r="F32" s="41" t="s">
        <v>35</v>
      </c>
      <c r="G32" s="41"/>
      <c r="H32" s="41" t="s">
        <v>36</v>
      </c>
      <c r="I32" s="41"/>
      <c r="J32" s="42" t="s">
        <v>37</v>
      </c>
    </row>
    <row r="33" spans="1:10">
      <c r="A33" s="35" t="s">
        <v>38</v>
      </c>
      <c r="B33" s="35"/>
      <c r="C33" s="35"/>
      <c r="D33" s="35">
        <v>0.89700000000000002</v>
      </c>
      <c r="E33" s="35"/>
      <c r="F33" s="35">
        <v>0.98</v>
      </c>
      <c r="G33" s="35"/>
      <c r="H33" s="35">
        <v>1.125</v>
      </c>
      <c r="I33" s="35"/>
      <c r="J33">
        <f>H33*F33*D33</f>
        <v>0.98894250000000006</v>
      </c>
    </row>
    <row r="34" spans="1:10">
      <c r="A34" s="35"/>
      <c r="B34" s="35"/>
      <c r="C34" s="35"/>
      <c r="D34" s="35" t="s">
        <v>39</v>
      </c>
      <c r="E34" s="35"/>
      <c r="F34" s="36">
        <v>18211.23</v>
      </c>
      <c r="G34" s="36"/>
      <c r="H34" t="s">
        <v>40</v>
      </c>
      <c r="I34" s="43">
        <f>F34*J33</f>
        <v>18009.859324274999</v>
      </c>
      <c r="J34" s="44"/>
    </row>
    <row r="35" spans="1:10">
      <c r="A35" s="45"/>
      <c r="B35" s="45"/>
      <c r="C35" s="45"/>
      <c r="D35" s="45"/>
      <c r="E35" s="45"/>
      <c r="F35" s="46"/>
      <c r="G35" s="46"/>
      <c r="H35" t="s">
        <v>41</v>
      </c>
      <c r="I35" s="43">
        <f>H33*F33</f>
        <v>1.1025</v>
      </c>
      <c r="J35" s="44"/>
    </row>
    <row r="36" spans="1:10" ht="14.4" thickBot="1">
      <c r="A36" s="33" t="s">
        <v>42</v>
      </c>
      <c r="B36" s="33"/>
      <c r="C36" s="33"/>
      <c r="D36" s="33"/>
      <c r="E36" s="33"/>
      <c r="F36" s="33"/>
      <c r="G36" s="33"/>
      <c r="H36" s="33"/>
      <c r="I36" s="33"/>
      <c r="J36" s="33"/>
    </row>
    <row r="37" spans="1:10">
      <c r="A37" s="41" t="s">
        <v>26</v>
      </c>
      <c r="B37" s="41"/>
      <c r="C37" s="42" t="s">
        <v>27</v>
      </c>
      <c r="D37" s="42" t="s">
        <v>43</v>
      </c>
      <c r="E37" s="42" t="s">
        <v>44</v>
      </c>
      <c r="F37" s="42" t="s">
        <v>45</v>
      </c>
      <c r="G37" s="42" t="s">
        <v>46</v>
      </c>
      <c r="H37" s="42" t="s">
        <v>47</v>
      </c>
      <c r="I37" s="42" t="s">
        <v>48</v>
      </c>
      <c r="J37" s="42" t="s">
        <v>49</v>
      </c>
    </row>
    <row r="38" spans="1:10">
      <c r="A38" s="47" t="s">
        <v>50</v>
      </c>
      <c r="B38" s="47"/>
      <c r="C38" s="48">
        <v>198.5</v>
      </c>
      <c r="D38" s="49">
        <v>23453.46</v>
      </c>
      <c r="E38" s="49">
        <f>+C38*D38*D33*F33*H33</f>
        <v>4604033.488160925</v>
      </c>
      <c r="F38" s="50">
        <v>4</v>
      </c>
      <c r="G38" s="50">
        <v>0.9</v>
      </c>
      <c r="H38" s="50">
        <v>60</v>
      </c>
      <c r="I38" s="51">
        <f>(1-(F38/H38)^1.4)*G38</f>
        <v>0.87968977443205032</v>
      </c>
      <c r="J38" s="52">
        <f>E38*I38</f>
        <v>4050121.1806778898</v>
      </c>
    </row>
    <row r="39" spans="1:10">
      <c r="A39" s="47" t="s">
        <v>51</v>
      </c>
      <c r="B39" s="47"/>
      <c r="C39" s="48">
        <v>9.3440999999999992</v>
      </c>
      <c r="D39" s="53">
        <v>1800</v>
      </c>
      <c r="E39" s="49">
        <f>+C39*D39*F33*H33</f>
        <v>18543.366449999994</v>
      </c>
      <c r="F39" s="50">
        <v>4</v>
      </c>
      <c r="G39" s="50">
        <v>0.9</v>
      </c>
      <c r="H39" s="50">
        <v>60</v>
      </c>
      <c r="I39" s="51">
        <f t="shared" ref="I39:I46" si="2">(1-(F39/H39)^1.4)*G39</f>
        <v>0.87968977443205032</v>
      </c>
      <c r="J39" s="52">
        <f t="shared" ref="J39:J46" si="3">E39*I39</f>
        <v>16312.409849611344</v>
      </c>
    </row>
    <row r="40" spans="1:10">
      <c r="A40" s="47" t="s">
        <v>52</v>
      </c>
      <c r="B40" s="47"/>
      <c r="C40" s="48">
        <v>30.88</v>
      </c>
      <c r="D40" s="53">
        <v>4200</v>
      </c>
      <c r="E40" s="49">
        <f>+C40*D40*J$236</f>
        <v>0</v>
      </c>
      <c r="F40" s="50">
        <v>4</v>
      </c>
      <c r="G40" s="50">
        <v>0.9</v>
      </c>
      <c r="H40" s="50">
        <v>60</v>
      </c>
      <c r="I40" s="51">
        <f t="shared" si="2"/>
        <v>0.87968977443205032</v>
      </c>
      <c r="J40" s="52">
        <f t="shared" si="3"/>
        <v>0</v>
      </c>
    </row>
    <row r="41" spans="1:10">
      <c r="A41" s="47" t="s">
        <v>53</v>
      </c>
      <c r="B41" s="47"/>
      <c r="C41" s="48">
        <v>24.76</v>
      </c>
      <c r="D41" s="53">
        <v>23453.46</v>
      </c>
      <c r="E41" s="49">
        <f>+C41*D41*F33</f>
        <v>569093.51620800002</v>
      </c>
      <c r="F41" s="50">
        <v>4</v>
      </c>
      <c r="G41" s="50">
        <v>0.9</v>
      </c>
      <c r="H41" s="50">
        <v>45</v>
      </c>
      <c r="I41" s="51">
        <f t="shared" si="2"/>
        <v>0.86961711722515456</v>
      </c>
      <c r="J41" s="52">
        <f t="shared" si="3"/>
        <v>494893.46299632773</v>
      </c>
    </row>
    <row r="42" spans="1:10">
      <c r="A42" s="47" t="s">
        <v>54</v>
      </c>
      <c r="B42" s="47"/>
      <c r="C42" s="48">
        <v>6.24</v>
      </c>
      <c r="D42" s="53">
        <v>1800</v>
      </c>
      <c r="E42" s="49">
        <f>+C42*D42*F33*H33</f>
        <v>12383.28</v>
      </c>
      <c r="F42" s="50">
        <v>4</v>
      </c>
      <c r="G42" s="50">
        <v>0.9</v>
      </c>
      <c r="H42" s="50">
        <v>60</v>
      </c>
      <c r="I42" s="51">
        <f t="shared" si="2"/>
        <v>0.87968977443205032</v>
      </c>
      <c r="J42" s="52">
        <f t="shared" si="3"/>
        <v>10893.444789928921</v>
      </c>
    </row>
    <row r="43" spans="1:10">
      <c r="A43" s="47" t="s">
        <v>55</v>
      </c>
      <c r="B43" s="47"/>
      <c r="C43" s="48">
        <v>19</v>
      </c>
      <c r="D43" s="53">
        <v>1800</v>
      </c>
      <c r="E43" s="49">
        <f>C43*D43*H33*F33</f>
        <v>37705.5</v>
      </c>
      <c r="F43" s="50">
        <v>4</v>
      </c>
      <c r="G43" s="50">
        <v>0.9</v>
      </c>
      <c r="H43" s="50">
        <v>60</v>
      </c>
      <c r="I43" s="51">
        <f t="shared" si="2"/>
        <v>0.87968977443205032</v>
      </c>
      <c r="J43" s="52">
        <f t="shared" si="3"/>
        <v>33169.142789847676</v>
      </c>
    </row>
    <row r="44" spans="1:10">
      <c r="A44" s="47" t="s">
        <v>56</v>
      </c>
      <c r="B44" s="47"/>
      <c r="C44" s="48">
        <v>45.53</v>
      </c>
      <c r="D44" s="53">
        <v>5864.49</v>
      </c>
      <c r="E44" s="49">
        <f>D44*C44*F33*H33*D33</f>
        <v>264057.76408509223</v>
      </c>
      <c r="F44" s="50">
        <v>4</v>
      </c>
      <c r="G44" s="50">
        <v>0.9</v>
      </c>
      <c r="H44" s="50">
        <v>60</v>
      </c>
      <c r="I44" s="51">
        <f t="shared" si="2"/>
        <v>0.87968977443205032</v>
      </c>
      <c r="J44" s="52">
        <f t="shared" si="3"/>
        <v>232288.91492504635</v>
      </c>
    </row>
    <row r="45" spans="1:10">
      <c r="A45" s="47" t="s">
        <v>57</v>
      </c>
      <c r="B45" s="47"/>
      <c r="C45" s="48">
        <v>1</v>
      </c>
      <c r="D45" s="53">
        <v>97193.7</v>
      </c>
      <c r="E45" s="49">
        <f>D45*C45*F33*H33</f>
        <v>107156.05425</v>
      </c>
      <c r="F45" s="50">
        <v>4</v>
      </c>
      <c r="G45" s="50">
        <v>0.9</v>
      </c>
      <c r="H45" s="50">
        <v>50</v>
      </c>
      <c r="I45" s="51">
        <f t="shared" si="2"/>
        <v>0.87378387547642444</v>
      </c>
      <c r="J45" s="52">
        <f t="shared" si="3"/>
        <v>93631.232363326984</v>
      </c>
    </row>
    <row r="46" spans="1:10">
      <c r="A46" s="47" t="s">
        <v>58</v>
      </c>
      <c r="B46" s="47"/>
      <c r="C46" s="48">
        <v>4.5</v>
      </c>
      <c r="D46" s="53">
        <v>45000</v>
      </c>
      <c r="E46" s="49">
        <f>D46*C46*D33*F33*H33</f>
        <v>200260.85624999998</v>
      </c>
      <c r="F46" s="50">
        <v>4</v>
      </c>
      <c r="G46" s="50">
        <v>0.9</v>
      </c>
      <c r="H46" s="50">
        <v>30</v>
      </c>
      <c r="I46" s="51">
        <f t="shared" si="2"/>
        <v>0.84640099338701713</v>
      </c>
      <c r="J46" s="52">
        <f t="shared" si="3"/>
        <v>169500.98766653461</v>
      </c>
    </row>
    <row r="47" spans="1:10" ht="14.4" thickBot="1">
      <c r="A47" s="38" t="s">
        <v>59</v>
      </c>
      <c r="B47" s="38"/>
      <c r="C47" s="38"/>
      <c r="D47" s="54">
        <f>SUM(E38:E46)</f>
        <v>5813233.8254040172</v>
      </c>
      <c r="E47" s="55"/>
      <c r="F47" s="38" t="s">
        <v>60</v>
      </c>
      <c r="G47" s="38"/>
      <c r="H47" s="38"/>
      <c r="I47" s="54">
        <f>SUM(J38:J46)</f>
        <v>5100810.7760585127</v>
      </c>
      <c r="J47" s="55"/>
    </row>
    <row r="48" spans="1:10" ht="14.4" thickBot="1"/>
    <row r="49" spans="1:10">
      <c r="A49" s="29" t="s">
        <v>61</v>
      </c>
      <c r="B49" s="30" t="s">
        <v>62</v>
      </c>
      <c r="C49" s="30"/>
      <c r="D49" s="30"/>
      <c r="E49" s="30"/>
      <c r="F49" s="30"/>
      <c r="G49" s="30"/>
      <c r="H49" s="30"/>
      <c r="I49" s="30"/>
      <c r="J49" s="30"/>
    </row>
    <row r="50" spans="1:10" ht="14.4" thickBot="1">
      <c r="A50" s="31"/>
      <c r="B50" s="32"/>
      <c r="C50" s="32"/>
      <c r="D50" s="32"/>
      <c r="E50" s="32"/>
      <c r="F50" s="32"/>
      <c r="G50" s="32"/>
      <c r="H50" s="32"/>
      <c r="I50" s="32"/>
      <c r="J50" s="32"/>
    </row>
    <row r="53" spans="1:10" ht="14.4" thickBot="1">
      <c r="E53" s="56" t="s">
        <v>63</v>
      </c>
      <c r="F53" s="38" t="s">
        <v>64</v>
      </c>
      <c r="G53" s="38"/>
      <c r="H53" s="38"/>
      <c r="I53" t="s">
        <v>65</v>
      </c>
    </row>
    <row r="56" spans="1:10" ht="14.4" thickBot="1"/>
    <row r="57" spans="1:10">
      <c r="A57" s="29" t="s">
        <v>66</v>
      </c>
      <c r="B57" s="30" t="s">
        <v>67</v>
      </c>
      <c r="C57" s="30"/>
      <c r="D57" s="30"/>
      <c r="E57" s="30"/>
      <c r="F57" s="30"/>
      <c r="G57" s="30"/>
      <c r="H57" s="30"/>
      <c r="I57" s="30"/>
      <c r="J57" s="30"/>
    </row>
    <row r="58" spans="1:10" ht="14.4" thickBot="1">
      <c r="A58" s="31"/>
      <c r="B58" s="32"/>
      <c r="C58" s="32"/>
      <c r="D58" s="32"/>
      <c r="E58" s="32"/>
      <c r="F58" s="32"/>
      <c r="G58" s="32"/>
      <c r="H58" s="32"/>
      <c r="I58" s="32"/>
      <c r="J58" s="32"/>
    </row>
    <row r="60" spans="1:10">
      <c r="B60" t="s">
        <v>68</v>
      </c>
      <c r="I60" s="57">
        <v>0</v>
      </c>
      <c r="J60" s="57"/>
    </row>
    <row r="61" spans="1:10">
      <c r="B61" t="s">
        <v>69</v>
      </c>
      <c r="I61" s="57">
        <v>0</v>
      </c>
      <c r="J61" s="57"/>
    </row>
    <row r="62" spans="1:10">
      <c r="B62" t="s">
        <v>70</v>
      </c>
      <c r="I62" s="35" t="s">
        <v>65</v>
      </c>
      <c r="J62" s="35"/>
    </row>
    <row r="63" spans="1:10">
      <c r="I63" s="45"/>
      <c r="J63" s="45"/>
    </row>
    <row r="64" spans="1:10">
      <c r="I64" s="45"/>
      <c r="J64" s="45"/>
    </row>
    <row r="66" spans="1:10" ht="14.4" thickBot="1"/>
    <row r="67" spans="1:10">
      <c r="A67" s="29" t="s">
        <v>71</v>
      </c>
      <c r="B67" s="30" t="s">
        <v>72</v>
      </c>
      <c r="C67" s="30"/>
      <c r="D67" s="30"/>
      <c r="E67" s="30"/>
      <c r="F67" s="30"/>
      <c r="G67" s="30"/>
      <c r="H67" s="30"/>
      <c r="I67" s="30"/>
      <c r="J67" s="30"/>
    </row>
    <row r="68" spans="1:10" ht="14.4" thickBot="1">
      <c r="A68" s="31"/>
      <c r="B68" s="32"/>
      <c r="C68" s="32"/>
      <c r="D68" s="32"/>
      <c r="E68" s="32"/>
      <c r="F68" s="32"/>
      <c r="G68" s="32"/>
      <c r="H68" s="32"/>
      <c r="I68" s="32"/>
      <c r="J68" s="32"/>
    </row>
    <row r="78" spans="1:10" ht="14.4" thickBot="1"/>
    <row r="79" spans="1:10">
      <c r="A79" s="29" t="s">
        <v>73</v>
      </c>
      <c r="B79" s="30" t="s">
        <v>74</v>
      </c>
      <c r="C79" s="30"/>
      <c r="D79" s="30"/>
      <c r="E79" s="30"/>
      <c r="F79" s="30"/>
      <c r="G79" s="30"/>
      <c r="H79" s="30"/>
      <c r="I79" s="30"/>
      <c r="J79" s="30"/>
    </row>
    <row r="80" spans="1:10" ht="14.4" thickBot="1">
      <c r="A80" s="31"/>
      <c r="B80" s="32"/>
      <c r="C80" s="32"/>
      <c r="D80" s="32"/>
      <c r="E80" s="32"/>
      <c r="F80" s="32"/>
      <c r="G80" s="32"/>
      <c r="H80" s="32"/>
      <c r="I80" s="32"/>
      <c r="J80" s="32"/>
    </row>
    <row r="82" spans="1:10">
      <c r="A82" s="58" t="s">
        <v>75</v>
      </c>
    </row>
    <row r="83" spans="1:10">
      <c r="B83" s="59" t="s">
        <v>76</v>
      </c>
      <c r="I83" s="60">
        <f>I47+I28</f>
        <v>6930810.7760585127</v>
      </c>
      <c r="J83" s="60"/>
    </row>
    <row r="86" spans="1:10">
      <c r="A86" s="58"/>
    </row>
    <row r="87" spans="1:10">
      <c r="B87" s="61"/>
      <c r="C87" s="61"/>
      <c r="D87" s="62"/>
      <c r="E87" s="61"/>
      <c r="F87" s="63"/>
    </row>
    <row r="88" spans="1:10">
      <c r="B88" s="61"/>
      <c r="D88" s="62"/>
      <c r="E88" s="61"/>
    </row>
    <row r="90" spans="1:10">
      <c r="B90" s="58"/>
      <c r="I90" s="60"/>
      <c r="J90" s="60"/>
    </row>
    <row r="97" spans="1:10">
      <c r="B97" s="58" t="s">
        <v>77</v>
      </c>
    </row>
    <row r="98" spans="1:10">
      <c r="B98" t="s">
        <v>78</v>
      </c>
    </row>
    <row r="99" spans="1:10">
      <c r="B99" t="s">
        <v>79</v>
      </c>
    </row>
    <row r="100" spans="1:10">
      <c r="B100" t="s">
        <v>80</v>
      </c>
    </row>
    <row r="101" spans="1:10">
      <c r="B101" t="s">
        <v>81</v>
      </c>
    </row>
    <row r="102" spans="1:10">
      <c r="B102" t="s">
        <v>82</v>
      </c>
    </row>
    <row r="105" spans="1:10" ht="14.4" thickBot="1"/>
    <row r="106" spans="1:10">
      <c r="A106" s="29" t="s">
        <v>83</v>
      </c>
      <c r="B106" s="30" t="s">
        <v>84</v>
      </c>
      <c r="C106" s="30"/>
      <c r="D106" s="30"/>
      <c r="E106" s="30"/>
      <c r="F106" s="30"/>
      <c r="G106" s="30"/>
      <c r="H106" s="30"/>
      <c r="I106" s="30"/>
      <c r="J106" s="30"/>
    </row>
    <row r="107" spans="1:10" ht="14.4" thickBot="1">
      <c r="A107" s="31"/>
      <c r="B107" s="32"/>
      <c r="C107" s="32"/>
      <c r="D107" s="32"/>
      <c r="E107" s="32"/>
      <c r="F107" s="32"/>
      <c r="G107" s="32"/>
      <c r="H107" s="32"/>
      <c r="I107" s="32"/>
      <c r="J107" s="32"/>
    </row>
    <row r="127" spans="1:10" ht="14.4" thickBot="1"/>
    <row r="128" spans="1:10">
      <c r="A128" s="29" t="s">
        <v>85</v>
      </c>
      <c r="B128" s="30" t="s">
        <v>86</v>
      </c>
      <c r="C128" s="30"/>
      <c r="D128" s="30"/>
      <c r="E128" s="30"/>
      <c r="F128" s="30"/>
      <c r="G128" s="30"/>
      <c r="H128" s="30"/>
      <c r="I128" s="30"/>
      <c r="J128" s="30"/>
    </row>
    <row r="129" spans="1:10" ht="14.4" thickBot="1">
      <c r="A129" s="31"/>
      <c r="B129" s="32"/>
      <c r="C129" s="32"/>
      <c r="D129" s="32"/>
      <c r="E129" s="32"/>
      <c r="F129" s="32"/>
      <c r="G129" s="32"/>
      <c r="H129" s="32"/>
      <c r="I129" s="32"/>
      <c r="J129" s="32"/>
    </row>
  </sheetData>
  <mergeCells count="68">
    <mergeCell ref="I83:J83"/>
    <mergeCell ref="I90:J90"/>
    <mergeCell ref="A106:A107"/>
    <mergeCell ref="B106:J107"/>
    <mergeCell ref="A128:A129"/>
    <mergeCell ref="B128:J129"/>
    <mergeCell ref="I62:J62"/>
    <mergeCell ref="A67:A68"/>
    <mergeCell ref="B67:J68"/>
    <mergeCell ref="A79:A80"/>
    <mergeCell ref="B79:J80"/>
    <mergeCell ref="F53:H53"/>
    <mergeCell ref="A57:A58"/>
    <mergeCell ref="B57:J58"/>
    <mergeCell ref="I60:J60"/>
    <mergeCell ref="I61:J61"/>
    <mergeCell ref="A47:C47"/>
    <mergeCell ref="D47:E47"/>
    <mergeCell ref="F47:H47"/>
    <mergeCell ref="I47:J47"/>
    <mergeCell ref="A49:A50"/>
    <mergeCell ref="B49:J50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3:C33"/>
    <mergeCell ref="D33:E33"/>
    <mergeCell ref="F33:G33"/>
    <mergeCell ref="H33:I33"/>
    <mergeCell ref="A34:C34"/>
    <mergeCell ref="D34:E34"/>
    <mergeCell ref="F34:G34"/>
    <mergeCell ref="C28:H28"/>
    <mergeCell ref="A32:C32"/>
    <mergeCell ref="D32:E32"/>
    <mergeCell ref="F32:G32"/>
    <mergeCell ref="H32:I32"/>
    <mergeCell ref="A27:B27"/>
    <mergeCell ref="C27:D27"/>
    <mergeCell ref="E27:F27"/>
    <mergeCell ref="G27:H27"/>
    <mergeCell ref="I27:J27"/>
    <mergeCell ref="A26:B26"/>
    <mergeCell ref="C26:D26"/>
    <mergeCell ref="E26:F26"/>
    <mergeCell ref="G26:H26"/>
    <mergeCell ref="I26:J26"/>
    <mergeCell ref="A21:A22"/>
    <mergeCell ref="B21:J22"/>
    <mergeCell ref="A25:B25"/>
    <mergeCell ref="C25:D25"/>
    <mergeCell ref="E25:F25"/>
    <mergeCell ref="G25:H25"/>
    <mergeCell ref="I25:J25"/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dcterms:created xsi:type="dcterms:W3CDTF">2024-10-15T05:02:45Z</dcterms:created>
  <dcterms:modified xsi:type="dcterms:W3CDTF">2024-10-26T01:51:28Z</dcterms:modified>
</cp:coreProperties>
</file>