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D:\MAESTRÍA EN VALUACIÓN\1 SEMESTRE\MÓDULO 3\EJERCICIOS\"/>
    </mc:Choice>
  </mc:AlternateContent>
  <xr:revisionPtr revIDLastSave="0" documentId="13_ncr:1_{ED60277B-AA23-4238-BC4F-CA13692E8FED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AVALÚO DE MEJORAS" sheetId="1" r:id="rId1"/>
    <sheet name="CÁLCULO DE LOS IMPUESTOS" sheetId="7" r:id="rId2"/>
    <sheet name="ENSAMBLES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6" i="1" l="1"/>
  <c r="P271" i="1"/>
  <c r="P290" i="1"/>
  <c r="P289" i="1"/>
  <c r="O286" i="1"/>
  <c r="P286" i="1" s="1"/>
  <c r="O285" i="1"/>
  <c r="O284" i="1"/>
  <c r="O283" i="1"/>
  <c r="O282" i="1"/>
  <c r="O281" i="1"/>
  <c r="P281" i="1" s="1"/>
  <c r="P276" i="1"/>
  <c r="P282" i="1"/>
  <c r="P283" i="1"/>
  <c r="P284" i="1"/>
  <c r="P285" i="1"/>
  <c r="O271" i="1"/>
  <c r="G262" i="1"/>
  <c r="E282" i="1"/>
  <c r="E283" i="1"/>
  <c r="E284" i="1"/>
  <c r="E285" i="1"/>
  <c r="E286" i="1"/>
  <c r="E281" i="1"/>
  <c r="E276" i="1"/>
  <c r="E271" i="1"/>
  <c r="I271" i="1" l="1"/>
  <c r="D271" i="1"/>
  <c r="D8" i="7" l="1"/>
  <c r="D6" i="7"/>
  <c r="D31" i="7"/>
  <c r="D26" i="7"/>
  <c r="D24" i="7"/>
  <c r="D28" i="7" l="1"/>
  <c r="D10" i="7"/>
  <c r="D14" i="7" s="1"/>
  <c r="D16" i="7" s="1"/>
  <c r="D17" i="7" s="1"/>
  <c r="D33" i="7" l="1"/>
  <c r="D37" i="7" s="1"/>
  <c r="D38" i="7" s="1"/>
  <c r="C276" i="1"/>
  <c r="C283" i="1"/>
  <c r="K34" i="2"/>
  <c r="K33" i="2"/>
  <c r="L33" i="2" s="1"/>
  <c r="L32" i="2"/>
  <c r="K32" i="2"/>
  <c r="G32" i="2"/>
  <c r="K31" i="2"/>
  <c r="F31" i="2"/>
  <c r="G31" i="2" s="1"/>
  <c r="L31" i="2" s="1"/>
  <c r="K30" i="2"/>
  <c r="L30" i="2" s="1"/>
  <c r="G30" i="2"/>
  <c r="K29" i="2"/>
  <c r="G29" i="2"/>
  <c r="L29" i="2" s="1"/>
  <c r="E29" i="2"/>
  <c r="K28" i="2"/>
  <c r="G28" i="2"/>
  <c r="L28" i="2" s="1"/>
  <c r="K27" i="2"/>
  <c r="G27" i="2"/>
  <c r="G34" i="2" s="1"/>
  <c r="L34" i="2" s="1"/>
  <c r="K23" i="2"/>
  <c r="K20" i="2"/>
  <c r="F20" i="2"/>
  <c r="G20" i="2" s="1"/>
  <c r="K16" i="2"/>
  <c r="K15" i="2"/>
  <c r="G15" i="2"/>
  <c r="G16" i="2" s="1"/>
  <c r="L16" i="2" s="1"/>
  <c r="F15" i="2"/>
  <c r="E15" i="2"/>
  <c r="I277" i="1"/>
  <c r="I276" i="1"/>
  <c r="J276" i="1" s="1"/>
  <c r="J277" i="1" s="1"/>
  <c r="I272" i="1"/>
  <c r="I287" i="1"/>
  <c r="I282" i="1"/>
  <c r="J282" i="1" s="1"/>
  <c r="I283" i="1"/>
  <c r="I284" i="1"/>
  <c r="J284" i="1" s="1"/>
  <c r="I286" i="1"/>
  <c r="J286" i="1" s="1"/>
  <c r="I281" i="1"/>
  <c r="J281" i="1" s="1"/>
  <c r="D276" i="1"/>
  <c r="D285" i="1"/>
  <c r="J285" i="1" s="1"/>
  <c r="J283" i="1" l="1"/>
  <c r="J287" i="1" s="1"/>
  <c r="G23" i="2"/>
  <c r="L23" i="2" s="1"/>
  <c r="L20" i="2"/>
  <c r="L27" i="2"/>
  <c r="L15" i="2"/>
  <c r="C271" i="1"/>
  <c r="J271" i="1" s="1"/>
  <c r="J272" i="1" s="1"/>
  <c r="J289" i="1" l="1"/>
  <c r="F324" i="1"/>
  <c r="F302" i="1" l="1"/>
  <c r="F317" i="1"/>
  <c r="F325" i="1" s="1"/>
  <c r="F326" i="1" s="1"/>
  <c r="D46" i="1" s="1"/>
</calcChain>
</file>

<file path=xl/sharedStrings.xml><?xml version="1.0" encoding="utf-8"?>
<sst xmlns="http://schemas.openxmlformats.org/spreadsheetml/2006/main" count="419" uniqueCount="307">
  <si>
    <t>AVALÚO DE MEJORAS</t>
  </si>
  <si>
    <t>PROPIETARIO</t>
  </si>
  <si>
    <t>VALUADOR</t>
  </si>
  <si>
    <t>ESPECIALIDAD</t>
  </si>
  <si>
    <t>FECHA DE AVALÚO</t>
  </si>
  <si>
    <t>LOTE</t>
  </si>
  <si>
    <t>MANZANA</t>
  </si>
  <si>
    <t>RÉGIMEN DE PROPIEDAD</t>
  </si>
  <si>
    <t>OBJETO DEL AVALÚO</t>
  </si>
  <si>
    <t>PROPÓSITO DEL AVALÚO</t>
  </si>
  <si>
    <t>CUENTA CATASTRAL</t>
  </si>
  <si>
    <t>FOLIO REAL</t>
  </si>
  <si>
    <t>ESCRITURA</t>
  </si>
  <si>
    <t>METODOLOGÍA</t>
  </si>
  <si>
    <t>Enfoque de Costos</t>
  </si>
  <si>
    <t>La valuación del terreno se estima de acuerdo a la Investigación de Mercado.</t>
  </si>
  <si>
    <t>Enfoque de Ingresos</t>
  </si>
  <si>
    <t xml:space="preserve"> (Valor de capitalización de rentas)</t>
  </si>
  <si>
    <t xml:space="preserve">Enfoque de Mercado </t>
  </si>
  <si>
    <t>(Valor comparativo de mercado)</t>
  </si>
  <si>
    <t>Este análisis, para inmuebles especiales, se puede ralizar comparando superficie de construcción, habitaciones de hotel, camas de hospital, etc.</t>
  </si>
  <si>
    <t>Valor Comercial</t>
  </si>
  <si>
    <t>DATOS DEL INMUEBLE</t>
  </si>
  <si>
    <t>UBICACIÓN</t>
  </si>
  <si>
    <t>DATOS GENERALES</t>
  </si>
  <si>
    <t>Arq. Paulina Martínez Luna</t>
  </si>
  <si>
    <t>Este enfoque considera que valor máximo del bien para el comprador con información pertinente, será la cantidad necesaria para construir o adquirir un nuevo bien de igual utilidad. Cuando el bien no es nuevo, el valor de reposición nuevo deberá ser ajustado de acuerdo a todos los métodos de apreciación y obsolescencia a la fecha del avalúo.</t>
  </si>
  <si>
    <t>Es el valor presente de beneficios futuros derivados de la propiedad y es generalmente medido a través de la capitalización de un nivel específico de ingresos.</t>
  </si>
  <si>
    <t>Se aplica el criterio y tablas de Ross-Heidecke, para la estimación de los factores de depreciación.</t>
  </si>
  <si>
    <t>Es la cantidad estimada, en términos monetarios a partir del análisis y comparación de bienes iguales o similares al bien objeto de estudio, que han sido vendidos o que se encuentran en proceso de venta en el mercado abierto.</t>
  </si>
  <si>
    <t>INMUEBLE QUE SE VALÚA</t>
  </si>
  <si>
    <t>No. SOCIO COLEGIO DE VALUADORES</t>
  </si>
  <si>
    <t>S/N</t>
  </si>
  <si>
    <t>Inmuebles</t>
  </si>
  <si>
    <t>Privada</t>
  </si>
  <si>
    <t>Estimar el valor comercial de las mejoras</t>
  </si>
  <si>
    <t>XX-XXXX-XX-XXXX-XXX-XXX</t>
  </si>
  <si>
    <t>No se proporcionó</t>
  </si>
  <si>
    <t>No existe</t>
  </si>
  <si>
    <t>$</t>
  </si>
  <si>
    <t xml:space="preserve">VALOR REFERIDO A </t>
  </si>
  <si>
    <t>I.</t>
  </si>
  <si>
    <t>II.</t>
  </si>
  <si>
    <t>CARACTERÍSTICAS URBANAS</t>
  </si>
  <si>
    <t>TIPO DE</t>
  </si>
  <si>
    <t>TIPOS DE</t>
  </si>
  <si>
    <t>CONTAMINACIÓN</t>
  </si>
  <si>
    <t>AMBIENTAL</t>
  </si>
  <si>
    <t>USO</t>
  </si>
  <si>
    <t>DE SUELO</t>
  </si>
  <si>
    <t>VÍAS DE ACCESO</t>
  </si>
  <si>
    <t>IMPORTANCIA VIAL</t>
  </si>
  <si>
    <t>ZONA</t>
  </si>
  <si>
    <t>CONSTRUCCIÓN</t>
  </si>
  <si>
    <t>SATURACIÓN</t>
  </si>
  <si>
    <t>ÍNDICE DE</t>
  </si>
  <si>
    <t>POBLACIÓN</t>
  </si>
  <si>
    <t>Habitacional</t>
  </si>
  <si>
    <t>SERVICIOS PÚBLICOS</t>
  </si>
  <si>
    <t>Agua</t>
  </si>
  <si>
    <t>Luz</t>
  </si>
  <si>
    <t>Drenaje</t>
  </si>
  <si>
    <t>Teléfono</t>
  </si>
  <si>
    <t>Tv por cable</t>
  </si>
  <si>
    <t>Internet</t>
  </si>
  <si>
    <t>EQUIPAMIENTO URBANO</t>
  </si>
  <si>
    <t>Banquetas</t>
  </si>
  <si>
    <t>Guarniciones</t>
  </si>
  <si>
    <t>MAPA DE LOCALIZACIÓN</t>
  </si>
  <si>
    <t>III.</t>
  </si>
  <si>
    <t>TERRENO</t>
  </si>
  <si>
    <t>COLINDANCIAS</t>
  </si>
  <si>
    <t xml:space="preserve">CLASIFICACIÓN DE </t>
  </si>
  <si>
    <t>TOPOGRAFÍA Y CONFIGURACIÓN</t>
  </si>
  <si>
    <t>CARATERÍSTICAS PANORÁMICAS</t>
  </si>
  <si>
    <t>SERVIDUMBRES Y RESTRICCIONES</t>
  </si>
  <si>
    <t>FALLAS</t>
  </si>
  <si>
    <t>GEOLÓGICAS</t>
  </si>
  <si>
    <t>GEORREFERENCIA</t>
  </si>
  <si>
    <t xml:space="preserve">TRAMO DE CALLES </t>
  </si>
  <si>
    <t>TRANSVERSALES, LIMÍTROFES Y ORIENTACIÓN</t>
  </si>
  <si>
    <t xml:space="preserve">MEDIDAS </t>
  </si>
  <si>
    <t>No se aprecian fallas cercanas según el SIFAGG</t>
  </si>
  <si>
    <t>IV.</t>
  </si>
  <si>
    <t>DESCRIPCIÓN GENERAL DEL INMUEBLE</t>
  </si>
  <si>
    <t>SUPERFICIES</t>
  </si>
  <si>
    <t>TIPO</t>
  </si>
  <si>
    <t>ÁREA CONSTRUIDA</t>
  </si>
  <si>
    <t>SUPERFICIE DEL TERRENO</t>
  </si>
  <si>
    <t>USO ACTUAL</t>
  </si>
  <si>
    <t>ESPACIOS CONSTRUIDOS</t>
  </si>
  <si>
    <t>NÚMERO DE NIVELES</t>
  </si>
  <si>
    <t>EDAD APROXIMADA</t>
  </si>
  <si>
    <t>CALIDAD DE PROYECTO</t>
  </si>
  <si>
    <t>UNIDADES RENTABLES</t>
  </si>
  <si>
    <t>VIDA ÚTIL REMANENTE</t>
  </si>
  <si>
    <t>V.</t>
  </si>
  <si>
    <t>CONSIDERACIONES PREVIAS AL AVALÚO</t>
  </si>
  <si>
    <t>AMPLIACIÓN DE LA DESCRIPCIÓN DEL INMUEBLE</t>
  </si>
  <si>
    <t>Es el precio más probable en que se podría comercializar un bien, en las circunstancias prevalecientes a la fecha del avalúo, en un plazo razonable de exposición en una transacción llevada a cabo entre un oferente y un demandante libres de presiones, bien informados y como resultado de ponderar el valor físico, el valor de capitalización de rentas y el valor de mercado del bien que se trate.</t>
  </si>
  <si>
    <t>FACTORES DE HOMOLACIÓN EMPLEADOS</t>
  </si>
  <si>
    <t xml:space="preserve">COMENTARIOS GENERALES, SUPUESTOS, EXCLUSIONES Y CONDICIONES LIMITANTES DEL AVALÚO </t>
  </si>
  <si>
    <t xml:space="preserve">El presente análisis presupone que no existe una restricción legal en cuanto a la posesión del bien y al uso lícito del mismo. </t>
  </si>
  <si>
    <t>Los valores de calle y de mercado se estiman con base en la homologación de los comparables obtenidos en la investigación del mercado inmobiliario de la zona de ubicación del inmueble y zonas de características similares.</t>
  </si>
  <si>
    <t xml:space="preserve"> La homologación considera las condiciones del inmueble que se analiza.</t>
  </si>
  <si>
    <t>sup</t>
  </si>
  <si>
    <t>neg</t>
  </si>
  <si>
    <t>fub</t>
  </si>
  <si>
    <t>csp</t>
  </si>
  <si>
    <t>ec</t>
  </si>
  <si>
    <t>proy</t>
  </si>
  <si>
    <t>Superficie construída / terreno</t>
  </si>
  <si>
    <t>Factor de negociación</t>
  </si>
  <si>
    <t>Factor d ubicción dentro de la colonia</t>
  </si>
  <si>
    <t xml:space="preserve">Calidad de los servicios públicos </t>
  </si>
  <si>
    <t>(0-10)</t>
  </si>
  <si>
    <t>Estado de conservación</t>
  </si>
  <si>
    <t>Calidad del Proyecto</t>
  </si>
  <si>
    <t>FACTORES DE ZONA</t>
  </si>
  <si>
    <t>tfr- Tipo de Fracc.</t>
  </si>
  <si>
    <t>Turística comercial</t>
  </si>
  <si>
    <t>Comercial de 1a</t>
  </si>
  <si>
    <t>Comercial de 2a</t>
  </si>
  <si>
    <t>Residencial de lujo</t>
  </si>
  <si>
    <t>Residencial de 1a</t>
  </si>
  <si>
    <t>Residencial de 2a</t>
  </si>
  <si>
    <t>Interés social</t>
  </si>
  <si>
    <t>Habitacional Popular</t>
  </si>
  <si>
    <t>FACTOR DE FORMA</t>
  </si>
  <si>
    <t>for</t>
  </si>
  <si>
    <t>TC</t>
  </si>
  <si>
    <t>C1</t>
  </si>
  <si>
    <t>C2</t>
  </si>
  <si>
    <t>R1</t>
  </si>
  <si>
    <t>R2</t>
  </si>
  <si>
    <t>RL</t>
  </si>
  <si>
    <t>IS</t>
  </si>
  <si>
    <t>HP</t>
  </si>
  <si>
    <t>Regular</t>
  </si>
  <si>
    <t>Irregular 4L</t>
  </si>
  <si>
    <t>Irregular +4L</t>
  </si>
  <si>
    <t>FACTOR DE ESQUINA</t>
  </si>
  <si>
    <t>Interior</t>
  </si>
  <si>
    <t>Medianero</t>
  </si>
  <si>
    <t>Esquina</t>
  </si>
  <si>
    <t>Cabecero</t>
  </si>
  <si>
    <t>Manzanero</t>
  </si>
  <si>
    <t>FACTOR DE TOPOGRAFÍA</t>
  </si>
  <si>
    <t>Ascendente</t>
  </si>
  <si>
    <t>Descendente</t>
  </si>
  <si>
    <t>Accidentado</t>
  </si>
  <si>
    <t>Plano</t>
  </si>
  <si>
    <t>FACTORES</t>
  </si>
  <si>
    <t>VI</t>
  </si>
  <si>
    <t>INVESTIGACIÓN DE MERCADO</t>
  </si>
  <si>
    <t>TERRNOS EN VENTA</t>
  </si>
  <si>
    <t>INPC</t>
  </si>
  <si>
    <t>Inicial</t>
  </si>
  <si>
    <t>Final</t>
  </si>
  <si>
    <t>Factor de actualización</t>
  </si>
  <si>
    <t>Valor actual de las mejoras</t>
  </si>
  <si>
    <t>NO APLICA PARA EFECTOS DE ÉSTE AVALÚO</t>
  </si>
  <si>
    <t>VII.</t>
  </si>
  <si>
    <t>APLICACIÓN DEL ENFOQUE</t>
  </si>
  <si>
    <t>COMPARATIVO DE MERCADO</t>
  </si>
  <si>
    <t>VIII.</t>
  </si>
  <si>
    <t xml:space="preserve">APLICACIÓN DEL ENFOQUE </t>
  </si>
  <si>
    <t>DE COSTOS (VALOR FÍSICO O DIRECTO)</t>
  </si>
  <si>
    <t>CONSTRUCCIÓN ORIGINAL</t>
  </si>
  <si>
    <t>FRACCIÓN</t>
  </si>
  <si>
    <t>ÁREA (m2)</t>
  </si>
  <si>
    <t>VALOR UNIT.</t>
  </si>
  <si>
    <t>VALOR DE REPOSICIÓN NUEVO</t>
  </si>
  <si>
    <t>IX.</t>
  </si>
  <si>
    <t>APLICACIÓN DEL ENFOQUE DE INGRESOS</t>
  </si>
  <si>
    <t>(VALOR DE CAPITALIZACIÓN DE RENTAS)</t>
  </si>
  <si>
    <t xml:space="preserve">RESULTADO DE LA APLICACIÓN DELE NFOQUE DE INGRESOS </t>
  </si>
  <si>
    <t>VALOR DE CAPITALIZACIÓN</t>
  </si>
  <si>
    <t>X.</t>
  </si>
  <si>
    <t>RESUMEN DE VALORES</t>
  </si>
  <si>
    <t>Enfoque comparativo de mercado (Valor comparativo de mercado)</t>
  </si>
  <si>
    <t>Enfoque de costos (Valor físico o directo, neto de reposición)</t>
  </si>
  <si>
    <t>Enfoque de ingresos (Valor de capitalización de rentas)</t>
  </si>
  <si>
    <t>NO APLICA</t>
  </si>
  <si>
    <t>XI.</t>
  </si>
  <si>
    <t>CONSIDERACIONES PREVIAS A LA CONCLUSIÓN</t>
  </si>
  <si>
    <t>DECLARACIONES</t>
  </si>
  <si>
    <t>PARA OBTENER EL VALOR DEL TERRENO, SE REALIZÓ INVESTIGACIÓN Y HOMOLOGACIÓN CON TERRENOS DE CARACTERÍSTICAS SIMILARES. SE ESTIMA EL VALOR FÍSICO O DE REPOSICIÓN DEL INMUEBLE, FUNDADO EN ANÁLISIS DE COSTOS Y PRESUPUESTOS ACTUALIZADOS DE CONSTRUCCIONES ESPECIALES Y SIMILARES A LAS ESPECIFICADAS DEL INMUEBLE QUE SE ANALIZA PARA EL ENFOQUE DE MERCADO SE REALIZÓ INVESTIGACIÓN Y HOMOLOGACIÓN CON INMUEBLES SIMILARES EN LA LOCALIDAD.</t>
  </si>
  <si>
    <t>XII.</t>
  </si>
  <si>
    <t>CONCLUSIÓN</t>
  </si>
  <si>
    <t>VALORES ACTUALES</t>
  </si>
  <si>
    <t>VALOR ACTUAL DE MEJORAS</t>
  </si>
  <si>
    <t>SEPTIEMBRE</t>
  </si>
  <si>
    <t>FACTOR DE ACTUALIZACIÓN</t>
  </si>
  <si>
    <t>ACTUAL</t>
  </si>
  <si>
    <t>REFERIDO</t>
  </si>
  <si>
    <t>VALOR DE LAS MEJORAS</t>
  </si>
  <si>
    <t>NOMBRE</t>
  </si>
  <si>
    <t>N° DE REGISTRO COLEGIO DE VALUADORES DEL ESTADO DE AGS.</t>
  </si>
  <si>
    <t>PAULINA MARTÍNEZ LUNA</t>
  </si>
  <si>
    <t>INMUEBLES</t>
  </si>
  <si>
    <t xml:space="preserve">CÉDULA PROFESIONAL </t>
  </si>
  <si>
    <t>ARQUITECTO</t>
  </si>
  <si>
    <t>CÉDULA DE ESPECIALIDAD</t>
  </si>
  <si>
    <t>N/A</t>
  </si>
  <si>
    <t>CÉDULA DE MAESTRÍA</t>
  </si>
  <si>
    <t>XIII.</t>
  </si>
  <si>
    <t>CROQUIS</t>
  </si>
  <si>
    <t>XIV.</t>
  </si>
  <si>
    <t>REPORTE FOTOGRÁFICO</t>
  </si>
  <si>
    <t>Viviendas unifamiliares</t>
  </si>
  <si>
    <t>TERRENO REGULAR PLANO</t>
  </si>
  <si>
    <t>VISTA NORMAL</t>
  </si>
  <si>
    <t>Residencial</t>
  </si>
  <si>
    <t>Unifamiliar</t>
  </si>
  <si>
    <t>Bueno</t>
  </si>
  <si>
    <t>ESTADO DE CONSERVACIÓN</t>
  </si>
  <si>
    <t>Cálculo del ISR</t>
  </si>
  <si>
    <t>ÁREA (M2)</t>
  </si>
  <si>
    <t>FACTOR</t>
  </si>
  <si>
    <t>VALOR U.</t>
  </si>
  <si>
    <t>TOTAL</t>
  </si>
  <si>
    <t>VRN</t>
  </si>
  <si>
    <t>FIC</t>
  </si>
  <si>
    <t>FEE</t>
  </si>
  <si>
    <t>186.06 m2</t>
  </si>
  <si>
    <t>Vivienda unifamiliar</t>
  </si>
  <si>
    <t>263.98 m2</t>
  </si>
  <si>
    <t>54 años</t>
  </si>
  <si>
    <t>FUENTE</t>
  </si>
  <si>
    <t>Escritura</t>
  </si>
  <si>
    <t>Casa habitación unifamiliar dentro del condominio Cavalia.</t>
  </si>
  <si>
    <t>El solicitante manifiesta que adquirió un terreno sin construcción en octubre de 2018 a $6,000 el m2, el cuál edificó una vivienda, las cuál terminó en febrero de 2020.</t>
  </si>
  <si>
    <t>SISM</t>
  </si>
  <si>
    <t>FRS</t>
  </si>
  <si>
    <t>VRN / M2</t>
  </si>
  <si>
    <t>Casa clase 6 SHF Residencial</t>
  </si>
  <si>
    <t>Bardas</t>
  </si>
  <si>
    <t>Cisterna</t>
  </si>
  <si>
    <t>Patio</t>
  </si>
  <si>
    <t>Roof garden</t>
  </si>
  <si>
    <t>Cocina integral</t>
  </si>
  <si>
    <t>Terraza P.B</t>
  </si>
  <si>
    <t>MEJORAS EN SUPERFICIE CONSTRUIDA</t>
  </si>
  <si>
    <t>MEJORAS EN ÁREAS ACCESORIAS</t>
  </si>
  <si>
    <t>Cochera &amp; lavandería</t>
  </si>
  <si>
    <t>MEJORAS EN ELEMENTOS ADICIONALES</t>
  </si>
  <si>
    <t>Cochera, lavandería y terraza P.A.</t>
  </si>
  <si>
    <t>VALOR DE REPOSICIÓN NUEVO TOTAL</t>
  </si>
  <si>
    <t>ENERO</t>
  </si>
  <si>
    <t>Febrero</t>
  </si>
  <si>
    <t>VALORES REFERIDOS A FEBRERO 2020</t>
  </si>
  <si>
    <t>Precio actualizado</t>
  </si>
  <si>
    <t>Mejoras al 80%</t>
  </si>
  <si>
    <t xml:space="preserve">Total </t>
  </si>
  <si>
    <t>Precio de venta</t>
  </si>
  <si>
    <t>Utilidad</t>
  </si>
  <si>
    <t>Tasa del 30%</t>
  </si>
  <si>
    <t>CÁLCULO DEL ISR SIN AVALÚO DE MEJORAS</t>
  </si>
  <si>
    <t>Precio del terreno 2018</t>
  </si>
  <si>
    <t>Precio actualizado del terreno</t>
  </si>
  <si>
    <t>Terreno + Construcción</t>
  </si>
  <si>
    <t>Diferencia entre los costos</t>
  </si>
  <si>
    <t>CONCLUSIÓN:</t>
  </si>
  <si>
    <t>No será acreedor de cobro de ISR debido a que no resultó utilidad en sus inversiones de obra.</t>
  </si>
  <si>
    <t>Confidencial</t>
  </si>
  <si>
    <t>18 de octubre de 2024</t>
  </si>
  <si>
    <t>Cavalia Residencial</t>
  </si>
  <si>
    <t>Calle Circuito Cavalia #93</t>
  </si>
  <si>
    <t xml:space="preserve">Aguascalientes, Aguascalientes </t>
  </si>
  <si>
    <t>CP 20326</t>
  </si>
  <si>
    <t>Casa habitación</t>
  </si>
  <si>
    <t>Alta</t>
  </si>
  <si>
    <t>Baja</t>
  </si>
  <si>
    <t>Av. Eugenio Garza Sada</t>
  </si>
  <si>
    <t>Parques</t>
  </si>
  <si>
    <t>Escuelas</t>
  </si>
  <si>
    <t>Pavimentos</t>
  </si>
  <si>
    <t>Gas natural</t>
  </si>
  <si>
    <t>Vigilancia</t>
  </si>
  <si>
    <t>Hospitales</t>
  </si>
  <si>
    <t>Oficinas</t>
  </si>
  <si>
    <t>(radio de 500 m.)</t>
  </si>
  <si>
    <t>NORESTE</t>
  </si>
  <si>
    <t>SURESTE</t>
  </si>
  <si>
    <t>NOROESTE</t>
  </si>
  <si>
    <t>SUROESTE</t>
  </si>
  <si>
    <t>C. PURA SANGRE</t>
  </si>
  <si>
    <t>C. CAVALIA</t>
  </si>
  <si>
    <t>CIRCUITO PRIETO AZABACHE</t>
  </si>
  <si>
    <t>ÁREA COMÚN</t>
  </si>
  <si>
    <t>LINDA CON</t>
  </si>
  <si>
    <t>PREDIO DIEZ</t>
  </si>
  <si>
    <t>PREDIO 12</t>
  </si>
  <si>
    <t>CIR. PRIETO AZABACHE</t>
  </si>
  <si>
    <t>x=776321 y=2424458</t>
  </si>
  <si>
    <t>21°54'09.6"N 102°19'32.0"W</t>
  </si>
  <si>
    <t>EDAD</t>
  </si>
  <si>
    <t>EC Y OB</t>
  </si>
  <si>
    <t>VUT</t>
  </si>
  <si>
    <t>FEC</t>
  </si>
  <si>
    <t>VNR</t>
  </si>
  <si>
    <t>VALOR NETO DE REPOSICIÓN</t>
  </si>
  <si>
    <t>AVALÚO</t>
  </si>
  <si>
    <t xml:space="preserve">VALOR NETO DE REPOSICIÓN </t>
  </si>
  <si>
    <t>ESTADO FÍSICO CON TERRENO</t>
  </si>
  <si>
    <t>EJERCICIO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</si>
</sst>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7E3E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8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/>
    <xf numFmtId="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4" borderId="5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2" borderId="10" xfId="0" applyFill="1" applyBorder="1"/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44" fontId="0" fillId="7" borderId="12" xfId="1" applyFont="1" applyFill="1" applyBorder="1" applyAlignment="1">
      <alignment horizontal="center" vertical="center"/>
    </xf>
    <xf numFmtId="44" fontId="0" fillId="6" borderId="12" xfId="0" applyNumberFormat="1" applyFill="1" applyBorder="1" applyAlignment="1">
      <alignment horizontal="center" vertical="center"/>
    </xf>
    <xf numFmtId="0" fontId="0" fillId="2" borderId="7" xfId="0" applyFill="1" applyBorder="1"/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 wrapText="1"/>
    </xf>
    <xf numFmtId="44" fontId="0" fillId="0" borderId="0" xfId="1" applyFont="1"/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0" fillId="0" borderId="0" xfId="0" applyFill="1" applyBorder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wrapText="1"/>
    </xf>
    <xf numFmtId="44" fontId="0" fillId="0" borderId="0" xfId="1" applyFont="1" applyBorder="1"/>
    <xf numFmtId="44" fontId="1" fillId="0" borderId="0" xfId="1" applyFont="1"/>
    <xf numFmtId="44" fontId="1" fillId="0" borderId="0" xfId="1" applyFont="1" applyBorder="1"/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4" fontId="1" fillId="0" borderId="0" xfId="1" applyFont="1" applyBorder="1" applyAlignment="1">
      <alignment horizontal="center" vertical="center"/>
    </xf>
    <xf numFmtId="44" fontId="0" fillId="11" borderId="0" xfId="1" applyFont="1" applyFill="1" applyBorder="1" applyAlignment="1">
      <alignment horizontal="center" vertical="center"/>
    </xf>
    <xf numFmtId="44" fontId="0" fillId="11" borderId="12" xfId="1" applyFont="1" applyFill="1" applyBorder="1" applyAlignment="1">
      <alignment horizontal="center" vertical="center"/>
    </xf>
    <xf numFmtId="0" fontId="0" fillId="0" borderId="7" xfId="0" applyBorder="1" applyAlignment="1">
      <alignment wrapText="1"/>
    </xf>
    <xf numFmtId="44" fontId="0" fillId="11" borderId="24" xfId="1" applyFont="1" applyFill="1" applyBorder="1" applyAlignment="1">
      <alignment horizontal="center" vertical="center"/>
    </xf>
    <xf numFmtId="44" fontId="0" fillId="11" borderId="9" xfId="1" applyFont="1" applyFill="1" applyBorder="1" applyAlignment="1">
      <alignment horizontal="center" vertical="center"/>
    </xf>
    <xf numFmtId="0" fontId="0" fillId="13" borderId="0" xfId="0" applyFill="1" applyAlignment="1">
      <alignment horizontal="center" vertical="center"/>
    </xf>
    <xf numFmtId="44" fontId="1" fillId="14" borderId="0" xfId="0" applyNumberFormat="1" applyFont="1" applyFill="1" applyAlignment="1">
      <alignment horizontal="center" vertical="center"/>
    </xf>
    <xf numFmtId="0" fontId="0" fillId="0" borderId="0" xfId="0" applyAlignment="1"/>
    <xf numFmtId="17" fontId="0" fillId="11" borderId="14" xfId="0" applyNumberFormat="1" applyFill="1" applyBorder="1" applyAlignment="1">
      <alignment horizontal="left" vertical="center" wrapText="1"/>
    </xf>
    <xf numFmtId="0" fontId="0" fillId="11" borderId="14" xfId="0" applyFill="1" applyBorder="1"/>
    <xf numFmtId="0" fontId="0" fillId="11" borderId="15" xfId="0" applyFill="1" applyBorder="1"/>
    <xf numFmtId="0" fontId="0" fillId="11" borderId="17" xfId="0" applyFill="1" applyBorder="1" applyAlignment="1">
      <alignment horizontal="left" vertical="center" wrapText="1"/>
    </xf>
    <xf numFmtId="0" fontId="0" fillId="11" borderId="17" xfId="0" applyFill="1" applyBorder="1"/>
    <xf numFmtId="0" fontId="0" fillId="11" borderId="18" xfId="0" applyFill="1" applyBorder="1"/>
    <xf numFmtId="0" fontId="0" fillId="11" borderId="19" xfId="0" applyFill="1" applyBorder="1" applyAlignment="1">
      <alignment wrapText="1"/>
    </xf>
    <xf numFmtId="0" fontId="0" fillId="11" borderId="20" xfId="0" applyFill="1" applyBorder="1" applyAlignment="1">
      <alignment horizontal="left" vertical="center" wrapText="1"/>
    </xf>
    <xf numFmtId="0" fontId="0" fillId="11" borderId="20" xfId="0" applyFill="1" applyBorder="1"/>
    <xf numFmtId="0" fontId="0" fillId="11" borderId="21" xfId="0" applyFill="1" applyBorder="1"/>
    <xf numFmtId="0" fontId="0" fillId="6" borderId="14" xfId="0" applyFill="1" applyBorder="1" applyAlignment="1">
      <alignment horizontal="left" vertical="center" wrapText="1"/>
    </xf>
    <xf numFmtId="0" fontId="0" fillId="6" borderId="14" xfId="0" applyFill="1" applyBorder="1"/>
    <xf numFmtId="44" fontId="0" fillId="6" borderId="15" xfId="1" applyFont="1" applyFill="1" applyBorder="1"/>
    <xf numFmtId="0" fontId="0" fillId="8" borderId="17" xfId="0" applyFill="1" applyBorder="1" applyAlignment="1">
      <alignment horizontal="left" vertical="center" wrapText="1"/>
    </xf>
    <xf numFmtId="0" fontId="0" fillId="8" borderId="17" xfId="0" applyFill="1" applyBorder="1"/>
    <xf numFmtId="44" fontId="0" fillId="8" borderId="18" xfId="1" applyFont="1" applyFill="1" applyBorder="1"/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44" fontId="0" fillId="0" borderId="0" xfId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1" fillId="12" borderId="7" xfId="0" applyFont="1" applyFill="1" applyBorder="1" applyAlignment="1">
      <alignment horizontal="left" vertical="center" wrapText="1"/>
    </xf>
    <xf numFmtId="44" fontId="0" fillId="12" borderId="7" xfId="0" applyNumberFormat="1" applyFill="1" applyBorder="1"/>
    <xf numFmtId="44" fontId="1" fillId="12" borderId="9" xfId="0" applyNumberFormat="1" applyFont="1" applyFill="1" applyBorder="1"/>
    <xf numFmtId="0" fontId="0" fillId="15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44" fontId="0" fillId="11" borderId="23" xfId="1" applyFont="1" applyFill="1" applyBorder="1" applyAlignment="1">
      <alignment horizontal="center" vertical="center"/>
    </xf>
    <xf numFmtId="44" fontId="0" fillId="11" borderId="6" xfId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6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2" fontId="0" fillId="11" borderId="4" xfId="0" applyNumberFormat="1" applyFill="1" applyBorder="1" applyAlignment="1">
      <alignment horizontal="center" vertical="center" wrapText="1"/>
    </xf>
    <xf numFmtId="2" fontId="0" fillId="11" borderId="10" xfId="0" applyNumberFormat="1" applyFill="1" applyBorder="1" applyAlignment="1">
      <alignment horizontal="center" vertical="center" wrapText="1"/>
    </xf>
    <xf numFmtId="0" fontId="0" fillId="11" borderId="10" xfId="0" applyFill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15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" fillId="15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0" fillId="0" borderId="10" xfId="0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15" borderId="10" xfId="0" applyFill="1" applyBorder="1" applyAlignment="1">
      <alignment horizontal="center" vertical="center"/>
    </xf>
    <xf numFmtId="44" fontId="0" fillId="12" borderId="12" xfId="1" applyFont="1" applyFill="1" applyBorder="1" applyAlignment="1">
      <alignment horizontal="center" vertical="center"/>
    </xf>
    <xf numFmtId="0" fontId="1" fillId="15" borderId="7" xfId="0" applyFont="1" applyFill="1" applyBorder="1" applyAlignment="1">
      <alignment horizontal="center" vertical="center"/>
    </xf>
    <xf numFmtId="0" fontId="1" fillId="15" borderId="24" xfId="0" applyFont="1" applyFill="1" applyBorder="1" applyAlignment="1">
      <alignment horizontal="center" vertical="center"/>
    </xf>
    <xf numFmtId="44" fontId="1" fillId="12" borderId="9" xfId="1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44" fontId="0" fillId="12" borderId="22" xfId="1" applyFont="1" applyFill="1" applyBorder="1" applyAlignment="1">
      <alignment horizontal="center" vertical="center"/>
    </xf>
    <xf numFmtId="44" fontId="1" fillId="12" borderId="22" xfId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4" fontId="0" fillId="12" borderId="11" xfId="1" applyFont="1" applyFill="1" applyBorder="1" applyAlignment="1">
      <alignment horizontal="center" vertical="center"/>
    </xf>
    <xf numFmtId="0" fontId="0" fillId="15" borderId="23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44" fontId="0" fillId="12" borderId="6" xfId="1" applyFont="1" applyFill="1" applyBorder="1" applyAlignment="1">
      <alignment horizontal="center" vertical="center"/>
    </xf>
    <xf numFmtId="0" fontId="0" fillId="15" borderId="24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44" fontId="0" fillId="12" borderId="9" xfId="1" applyFont="1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 wrapText="1"/>
    </xf>
    <xf numFmtId="0" fontId="0" fillId="15" borderId="4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15" borderId="7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2" fontId="0" fillId="11" borderId="7" xfId="0" applyNumberFormat="1" applyFill="1" applyBorder="1" applyAlignment="1">
      <alignment horizontal="center" vertical="center" wrapText="1"/>
    </xf>
    <xf numFmtId="44" fontId="0" fillId="11" borderId="2" xfId="1" applyFont="1" applyFill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44" fontId="0" fillId="12" borderId="7" xfId="0" applyNumberForma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9" borderId="0" xfId="0" applyFont="1" applyFill="1" applyAlignment="1">
      <alignment horizontal="left" vertical="center" wrapText="1"/>
    </xf>
    <xf numFmtId="0" fontId="0" fillId="9" borderId="0" xfId="0" applyFont="1" applyFill="1"/>
    <xf numFmtId="44" fontId="0" fillId="9" borderId="0" xfId="0" applyNumberFormat="1" applyFont="1" applyFill="1"/>
    <xf numFmtId="0" fontId="0" fillId="9" borderId="0" xfId="0" applyFill="1" applyAlignment="1">
      <alignment wrapText="1"/>
    </xf>
    <xf numFmtId="44" fontId="0" fillId="2" borderId="12" xfId="1" applyFont="1" applyFill="1" applyBorder="1" applyAlignment="1">
      <alignment horizontal="center" vertical="center"/>
    </xf>
    <xf numFmtId="44" fontId="0" fillId="2" borderId="12" xfId="0" applyNumberFormat="1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44" fontId="0" fillId="8" borderId="12" xfId="0" applyNumberFormat="1" applyFill="1" applyBorder="1" applyAlignment="1">
      <alignment horizontal="center" vertical="center"/>
    </xf>
    <xf numFmtId="9" fontId="0" fillId="8" borderId="11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4" fontId="0" fillId="0" borderId="0" xfId="0" applyNumberFormat="1"/>
    <xf numFmtId="0" fontId="0" fillId="11" borderId="11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11" borderId="1" xfId="0" applyFill="1" applyBorder="1" applyAlignment="1">
      <alignment horizontal="center" vertical="center" wrapText="1"/>
    </xf>
    <xf numFmtId="44" fontId="1" fillId="7" borderId="12" xfId="1" applyFont="1" applyFill="1" applyBorder="1" applyAlignment="1">
      <alignment horizontal="center" vertical="center"/>
    </xf>
    <xf numFmtId="44" fontId="1" fillId="6" borderId="12" xfId="0" applyNumberFormat="1" applyFont="1" applyFill="1" applyBorder="1" applyAlignment="1">
      <alignment horizontal="center" vertical="center"/>
    </xf>
    <xf numFmtId="44" fontId="1" fillId="8" borderId="1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1" fillId="1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11" borderId="13" xfId="0" applyFill="1" applyBorder="1" applyAlignment="1">
      <alignment horizontal="center" vertical="center" wrapText="1"/>
    </xf>
    <xf numFmtId="0" fontId="0" fillId="11" borderId="16" xfId="0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44" fontId="0" fillId="9" borderId="0" xfId="0" applyNumberFormat="1" applyFill="1" applyBorder="1" applyAlignment="1">
      <alignment vertical="center"/>
    </xf>
    <xf numFmtId="0" fontId="0" fillId="9" borderId="0" xfId="0" applyFill="1" applyBorder="1" applyAlignment="1">
      <alignment vertical="center"/>
    </xf>
    <xf numFmtId="0" fontId="2" fillId="0" borderId="0" xfId="0" applyFont="1" applyBorder="1" applyAlignment="1">
      <alignment horizontal="center"/>
    </xf>
    <xf numFmtId="17" fontId="0" fillId="0" borderId="0" xfId="0" applyNumberForma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6" borderId="13" xfId="0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4" fillId="0" borderId="2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4" fontId="1" fillId="11" borderId="11" xfId="1" applyFont="1" applyFill="1" applyBorder="1" applyAlignment="1">
      <alignment horizontal="center" vertical="center"/>
    </xf>
    <xf numFmtId="0" fontId="0" fillId="11" borderId="25" xfId="0" applyFill="1" applyBorder="1"/>
    <xf numFmtId="0" fontId="0" fillId="11" borderId="26" xfId="0" applyFill="1" applyBorder="1"/>
    <xf numFmtId="0" fontId="0" fillId="11" borderId="27" xfId="0" applyFill="1" applyBorder="1"/>
    <xf numFmtId="0" fontId="0" fillId="6" borderId="25" xfId="0" applyFill="1" applyBorder="1"/>
    <xf numFmtId="0" fontId="0" fillId="8" borderId="26" xfId="0" applyFill="1" applyBorder="1"/>
    <xf numFmtId="0" fontId="1" fillId="0" borderId="0" xfId="0" applyFont="1" applyFill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4" fontId="0" fillId="0" borderId="22" xfId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4" fontId="1" fillId="0" borderId="22" xfId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44" fontId="1" fillId="0" borderId="8" xfId="1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44" fontId="0" fillId="0" borderId="6" xfId="1" applyFont="1" applyFill="1" applyBorder="1" applyAlignment="1">
      <alignment horizontal="center" vertical="center"/>
    </xf>
    <xf numFmtId="44" fontId="0" fillId="0" borderId="12" xfId="1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44" fontId="0" fillId="0" borderId="9" xfId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0" fontId="0" fillId="4" borderId="2" xfId="2" applyNumberFormat="1" applyFont="1" applyFill="1" applyBorder="1" applyAlignment="1">
      <alignment horizontal="center" vertical="center"/>
    </xf>
    <xf numFmtId="44" fontId="0" fillId="4" borderId="3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0" fontId="0" fillId="4" borderId="23" xfId="2" applyNumberFormat="1" applyFont="1" applyFill="1" applyBorder="1" applyAlignment="1">
      <alignment horizontal="center" vertical="center"/>
    </xf>
    <xf numFmtId="44" fontId="0" fillId="4" borderId="6" xfId="0" applyNumberForma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10" fontId="0" fillId="4" borderId="0" xfId="2" applyNumberFormat="1" applyFont="1" applyFill="1" applyBorder="1" applyAlignment="1">
      <alignment horizontal="center" vertical="center"/>
    </xf>
    <xf numFmtId="44" fontId="0" fillId="4" borderId="12" xfId="0" applyNumberForma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10" fontId="0" fillId="4" borderId="24" xfId="2" applyNumberFormat="1" applyFont="1" applyFill="1" applyBorder="1" applyAlignment="1">
      <alignment horizontal="center" vertical="center"/>
    </xf>
    <xf numFmtId="44" fontId="0" fillId="4" borderId="9" xfId="0" applyNumberForma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44" fontId="1" fillId="5" borderId="22" xfId="0" applyNumberFormat="1" applyFont="1" applyFill="1" applyBorder="1" applyAlignment="1">
      <alignment horizontal="center" vertical="center"/>
    </xf>
    <xf numFmtId="0" fontId="0" fillId="17" borderId="0" xfId="0" applyFill="1" applyAlignment="1">
      <alignment horizontal="center" vertical="center" wrapText="1"/>
    </xf>
    <xf numFmtId="0" fontId="0" fillId="17" borderId="0" xfId="0" applyFill="1" applyAlignment="1">
      <alignment horizontal="center"/>
    </xf>
    <xf numFmtId="44" fontId="0" fillId="17" borderId="0" xfId="1" applyFont="1" applyFill="1" applyAlignment="1">
      <alignment horizontal="center"/>
    </xf>
    <xf numFmtId="0" fontId="1" fillId="16" borderId="0" xfId="0" applyFont="1" applyFill="1" applyAlignment="1">
      <alignment horizontal="left" vertical="center" wrapText="1"/>
    </xf>
    <xf numFmtId="0" fontId="1" fillId="16" borderId="0" xfId="0" applyFont="1" applyFill="1"/>
    <xf numFmtId="0" fontId="6" fillId="18" borderId="0" xfId="0" applyFont="1" applyFill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986118</xdr:colOff>
      <xdr:row>88</xdr:row>
      <xdr:rowOff>179293</xdr:rowOff>
    </xdr:from>
    <xdr:to>
      <xdr:col>6</xdr:col>
      <xdr:colOff>21355</xdr:colOff>
      <xdr:row>107</xdr:row>
      <xdr:rowOff>67235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6EC74F47-4484-4221-BC3E-A23678FAD0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915647" y="16345646"/>
          <a:ext cx="3198490" cy="3294530"/>
        </a:xfrm>
        <a:prstGeom prst="rect">
          <a:avLst/>
        </a:prstGeom>
      </xdr:spPr>
    </xdr:pic>
    <xdr:clientData/>
  </xdr:twoCellAnchor>
  <xdr:twoCellAnchor editAs="oneCell">
    <xdr:from>
      <xdr:col>6</xdr:col>
      <xdr:colOff>188243</xdr:colOff>
      <xdr:row>354</xdr:row>
      <xdr:rowOff>24847</xdr:rowOff>
    </xdr:from>
    <xdr:to>
      <xdr:col>6</xdr:col>
      <xdr:colOff>844827</xdr:colOff>
      <xdr:row>356</xdr:row>
      <xdr:rowOff>125316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5E2A861-0667-4319-BB26-140FA7303F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375352" y="70642369"/>
          <a:ext cx="656584" cy="464904"/>
        </a:xfrm>
        <a:prstGeom prst="rect">
          <a:avLst/>
        </a:prstGeom>
      </xdr:spPr>
    </xdr:pic>
    <xdr:clientData/>
  </xdr:twoCellAnchor>
  <xdr:twoCellAnchor>
    <xdr:from>
      <xdr:col>6</xdr:col>
      <xdr:colOff>466285</xdr:colOff>
      <xdr:row>102</xdr:row>
      <xdr:rowOff>56896</xdr:rowOff>
    </xdr:from>
    <xdr:to>
      <xdr:col>6</xdr:col>
      <xdr:colOff>558678</xdr:colOff>
      <xdr:row>103</xdr:row>
      <xdr:rowOff>12034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AC355CEA-8D93-4055-8BAB-3A466AFF9DA8}"/>
            </a:ext>
          </a:extLst>
        </xdr:cNvPr>
        <xdr:cNvSpPr/>
      </xdr:nvSpPr>
      <xdr:spPr>
        <a:xfrm rot="2900979">
          <a:off x="7161325" y="18754386"/>
          <a:ext cx="134432" cy="92393"/>
        </a:xfrm>
        <a:prstGeom prst="rect">
          <a:avLst/>
        </a:prstGeom>
        <a:solidFill>
          <a:srgbClr val="FF0000">
            <a:alpha val="50000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1</xdr:col>
      <xdr:colOff>57979</xdr:colOff>
      <xdr:row>339</xdr:row>
      <xdr:rowOff>49695</xdr:rowOff>
    </xdr:from>
    <xdr:to>
      <xdr:col>4</xdr:col>
      <xdr:colOff>1069552</xdr:colOff>
      <xdr:row>356</xdr:row>
      <xdr:rowOff>144909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E178836D-FEA6-4251-A3A0-4A52C236B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675" y="67933956"/>
          <a:ext cx="5898312" cy="3192910"/>
        </a:xfrm>
        <a:prstGeom prst="rect">
          <a:avLst/>
        </a:prstGeom>
      </xdr:spPr>
    </xdr:pic>
    <xdr:clientData/>
  </xdr:twoCellAnchor>
  <xdr:twoCellAnchor editAs="oneCell">
    <xdr:from>
      <xdr:col>1</xdr:col>
      <xdr:colOff>969066</xdr:colOff>
      <xdr:row>4</xdr:row>
      <xdr:rowOff>182215</xdr:rowOff>
    </xdr:from>
    <xdr:to>
      <xdr:col>4</xdr:col>
      <xdr:colOff>903368</xdr:colOff>
      <xdr:row>20</xdr:row>
      <xdr:rowOff>8281</xdr:rowOff>
    </xdr:to>
    <xdr:pic>
      <xdr:nvPicPr>
        <xdr:cNvPr id="15" name="Imagen 14" descr="https://assets.easybroker.com/property_images/3839506/63040391/EB-NS9506.jpeg?version=1687813210">
          <a:extLst>
            <a:ext uri="{FF2B5EF4-FFF2-40B4-BE49-F238E27FC236}">
              <a16:creationId xmlns:a16="http://schemas.microsoft.com/office/drawing/2014/main" id="{092501D9-39EB-459D-8736-E4C9CEC707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399762" y="911085"/>
          <a:ext cx="4821041" cy="2741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149087</xdr:colOff>
      <xdr:row>363</xdr:row>
      <xdr:rowOff>100892</xdr:rowOff>
    </xdr:from>
    <xdr:to>
      <xdr:col>2</xdr:col>
      <xdr:colOff>2136913</xdr:colOff>
      <xdr:row>378</xdr:row>
      <xdr:rowOff>135171</xdr:rowOff>
    </xdr:to>
    <xdr:pic>
      <xdr:nvPicPr>
        <xdr:cNvPr id="13" name="Imagen 12" descr="https://assets.easybroker.com/property_images/3839506/63040426/EB-NS9506.jpeg?version=1687813217">
          <a:extLst>
            <a:ext uri="{FF2B5EF4-FFF2-40B4-BE49-F238E27FC236}">
              <a16:creationId xmlns:a16="http://schemas.microsoft.com/office/drawing/2014/main" id="{FA52489C-9505-4F7D-A91D-4E8B06898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9087" y="74950827"/>
          <a:ext cx="3718891" cy="2767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2153479</xdr:colOff>
      <xdr:row>363</xdr:row>
      <xdr:rowOff>97617</xdr:rowOff>
    </xdr:from>
    <xdr:to>
      <xdr:col>5</xdr:col>
      <xdr:colOff>905408</xdr:colOff>
      <xdr:row>378</xdr:row>
      <xdr:rowOff>135336</xdr:rowOff>
    </xdr:to>
    <xdr:pic>
      <xdr:nvPicPr>
        <xdr:cNvPr id="16" name="Imagen 15" descr="https://assets.easybroker.com/property_images/3839506/63040434/EB-NS9506.jpeg?version=1687813218">
          <a:extLst>
            <a:ext uri="{FF2B5EF4-FFF2-40B4-BE49-F238E27FC236}">
              <a16:creationId xmlns:a16="http://schemas.microsoft.com/office/drawing/2014/main" id="{441B64E6-E77F-4582-BB66-7B4F88408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84544" y="74947552"/>
          <a:ext cx="3718891" cy="27709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149088</xdr:colOff>
      <xdr:row>379</xdr:row>
      <xdr:rowOff>23064</xdr:rowOff>
    </xdr:from>
    <xdr:to>
      <xdr:col>2</xdr:col>
      <xdr:colOff>2145197</xdr:colOff>
      <xdr:row>394</xdr:row>
      <xdr:rowOff>60627</xdr:rowOff>
    </xdr:to>
    <xdr:pic>
      <xdr:nvPicPr>
        <xdr:cNvPr id="17" name="Imagen 16" descr="https://assets.easybroker.com/property_images/3839506/63040404/EB-NS9506.jpeg?version=1687813212">
          <a:extLst>
            <a:ext uri="{FF2B5EF4-FFF2-40B4-BE49-F238E27FC236}">
              <a16:creationId xmlns:a16="http://schemas.microsoft.com/office/drawing/2014/main" id="{B7B01901-AF09-4E2A-A105-E093579D8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9088" y="77788477"/>
          <a:ext cx="3727174" cy="2770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2170045</xdr:colOff>
      <xdr:row>379</xdr:row>
      <xdr:rowOff>12638</xdr:rowOff>
    </xdr:from>
    <xdr:to>
      <xdr:col>5</xdr:col>
      <xdr:colOff>905407</xdr:colOff>
      <xdr:row>394</xdr:row>
      <xdr:rowOff>35781</xdr:rowOff>
    </xdr:to>
    <xdr:pic>
      <xdr:nvPicPr>
        <xdr:cNvPr id="18" name="Imagen 17" descr="https://assets.easybroker.com/property_images/3839506/63040440/EB-NS9506.jpeg?version=1687813219">
          <a:extLst>
            <a:ext uri="{FF2B5EF4-FFF2-40B4-BE49-F238E27FC236}">
              <a16:creationId xmlns:a16="http://schemas.microsoft.com/office/drawing/2014/main" id="{F001F06E-E384-475D-9507-EAF64A75E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01110" y="77778051"/>
          <a:ext cx="3702324" cy="2756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2178325</xdr:colOff>
      <xdr:row>394</xdr:row>
      <xdr:rowOff>132521</xdr:rowOff>
    </xdr:from>
    <xdr:to>
      <xdr:col>5</xdr:col>
      <xdr:colOff>920128</xdr:colOff>
      <xdr:row>409</xdr:row>
      <xdr:rowOff>165651</xdr:rowOff>
    </xdr:to>
    <xdr:pic>
      <xdr:nvPicPr>
        <xdr:cNvPr id="19" name="Imagen 18" descr="https://assets.easybroker.com/property_images/3839506/63040442/EB-NS9506.jpeg?version=1687813220">
          <a:extLst>
            <a:ext uri="{FF2B5EF4-FFF2-40B4-BE49-F238E27FC236}">
              <a16:creationId xmlns:a16="http://schemas.microsoft.com/office/drawing/2014/main" id="{730E6BBE-86D2-4A2B-B51E-0F1AFB0F2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09390" y="80631195"/>
          <a:ext cx="3708765" cy="2766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140804</xdr:colOff>
      <xdr:row>394</xdr:row>
      <xdr:rowOff>91109</xdr:rowOff>
    </xdr:from>
    <xdr:to>
      <xdr:col>2</xdr:col>
      <xdr:colOff>2145196</xdr:colOff>
      <xdr:row>409</xdr:row>
      <xdr:rowOff>159441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97AF24E-C5FD-4895-B104-BF8F9C87C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804" y="80589783"/>
          <a:ext cx="3735457" cy="2801593"/>
        </a:xfrm>
        <a:prstGeom prst="rect">
          <a:avLst/>
        </a:prstGeom>
      </xdr:spPr>
    </xdr:pic>
    <xdr:clientData/>
  </xdr:twoCellAnchor>
  <xdr:twoCellAnchor editAs="oneCell">
    <xdr:from>
      <xdr:col>1</xdr:col>
      <xdr:colOff>19290</xdr:colOff>
      <xdr:row>89</xdr:row>
      <xdr:rowOff>17556</xdr:rowOff>
    </xdr:from>
    <xdr:to>
      <xdr:col>3</xdr:col>
      <xdr:colOff>916329</xdr:colOff>
      <xdr:row>107</xdr:row>
      <xdr:rowOff>58272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934A3A-A74A-4B58-B030-4F73113B00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43695" y="16704391"/>
          <a:ext cx="4398381" cy="3339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00"/>
  <sheetViews>
    <sheetView tabSelected="1" topLeftCell="A257" zoomScale="73" zoomScaleNormal="73" zoomScalePageLayoutView="77" workbookViewId="0">
      <selection activeCell="J265" sqref="J265"/>
    </sheetView>
  </sheetViews>
  <sheetFormatPr baseColWidth="10" defaultColWidth="8.88671875" defaultRowHeight="14.4" x14ac:dyDescent="0.3"/>
  <cols>
    <col min="1" max="1" width="6.21875" style="9" customWidth="1"/>
    <col min="2" max="2" width="19" style="4" customWidth="1"/>
    <col min="3" max="3" width="32.109375" style="42" customWidth="1"/>
    <col min="4" max="5" width="20.21875" customWidth="1"/>
    <col min="6" max="6" width="20.33203125" customWidth="1"/>
    <col min="7" max="7" width="14.88671875" bestFit="1" customWidth="1"/>
    <col min="8" max="8" width="14.21875" customWidth="1"/>
    <col min="9" max="9" width="8" customWidth="1"/>
    <col min="10" max="10" width="14.77734375" bestFit="1" customWidth="1"/>
    <col min="11" max="11" width="14.5546875" bestFit="1" customWidth="1"/>
    <col min="12" max="14" width="8.88671875" style="6"/>
    <col min="15" max="15" width="32.77734375" style="6" customWidth="1"/>
    <col min="16" max="16" width="31.6640625" style="6" customWidth="1"/>
  </cols>
  <sheetData>
    <row r="1" spans="1:27" x14ac:dyDescent="0.3">
      <c r="B1" s="7"/>
      <c r="C1" s="56"/>
      <c r="D1" s="7"/>
      <c r="E1" s="7"/>
      <c r="F1" s="7"/>
      <c r="G1" s="7"/>
      <c r="H1" s="7"/>
      <c r="I1" s="7"/>
      <c r="L1" s="100"/>
      <c r="M1" s="100"/>
      <c r="N1" s="100"/>
      <c r="O1" s="100"/>
      <c r="P1" s="100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3">
      <c r="B2" s="7"/>
      <c r="C2" s="56"/>
      <c r="D2" s="7"/>
      <c r="E2" s="7"/>
      <c r="F2" s="7"/>
      <c r="G2" s="7"/>
      <c r="H2" s="7"/>
      <c r="I2" s="7"/>
      <c r="L2" s="100"/>
      <c r="M2" s="100"/>
      <c r="N2" s="100"/>
      <c r="O2" s="100"/>
      <c r="P2" s="100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x14ac:dyDescent="0.3">
      <c r="B3" s="7"/>
      <c r="C3" s="56"/>
      <c r="D3" s="7"/>
      <c r="E3" s="7"/>
      <c r="F3" s="7"/>
      <c r="G3" s="7"/>
      <c r="H3" s="7"/>
      <c r="I3" s="7"/>
      <c r="J3" s="1"/>
      <c r="K3" s="1"/>
      <c r="L3" s="100"/>
      <c r="M3" s="100"/>
      <c r="N3" s="100"/>
      <c r="O3" s="100"/>
      <c r="P3" s="100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4.4" customHeight="1" x14ac:dyDescent="0.3">
      <c r="A4" s="221" t="s">
        <v>303</v>
      </c>
      <c r="B4" s="221"/>
      <c r="C4" s="221"/>
      <c r="D4" s="221"/>
      <c r="E4" s="221"/>
      <c r="F4" s="221"/>
      <c r="G4" s="221"/>
      <c r="H4" s="221"/>
      <c r="I4" s="7"/>
      <c r="J4" s="1"/>
      <c r="K4" s="1"/>
      <c r="L4" s="100"/>
      <c r="M4" s="100"/>
      <c r="N4" s="100"/>
      <c r="O4" s="100"/>
      <c r="P4" s="100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x14ac:dyDescent="0.3">
      <c r="A5" s="221"/>
      <c r="B5" s="221"/>
      <c r="C5" s="221"/>
      <c r="D5" s="221"/>
      <c r="E5" s="221"/>
      <c r="F5" s="221"/>
      <c r="G5" s="221"/>
      <c r="H5" s="221"/>
      <c r="I5" s="7"/>
      <c r="J5" s="1"/>
      <c r="K5" s="1"/>
      <c r="L5" s="100"/>
      <c r="M5" s="100"/>
      <c r="N5" s="100"/>
      <c r="O5" s="100"/>
      <c r="P5" s="100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x14ac:dyDescent="0.3">
      <c r="B6" s="21"/>
      <c r="C6" s="44"/>
      <c r="D6" s="1"/>
      <c r="E6" s="1"/>
      <c r="F6" s="1"/>
      <c r="G6" s="1"/>
      <c r="H6" s="1"/>
      <c r="I6" s="1"/>
      <c r="J6" s="1"/>
      <c r="K6" s="1"/>
      <c r="L6" s="100"/>
      <c r="M6" s="100"/>
      <c r="N6" s="100"/>
      <c r="O6" s="100"/>
      <c r="P6" s="100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x14ac:dyDescent="0.3">
      <c r="B7" s="21"/>
      <c r="C7" s="44"/>
      <c r="D7" s="1"/>
      <c r="E7" s="1"/>
      <c r="F7" s="1"/>
      <c r="G7" s="1"/>
      <c r="H7" s="1"/>
      <c r="I7" s="1"/>
      <c r="J7" s="1"/>
      <c r="K7" s="1"/>
      <c r="L7" s="100"/>
      <c r="M7" s="100"/>
      <c r="N7" s="100"/>
      <c r="O7" s="100"/>
      <c r="P7" s="100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x14ac:dyDescent="0.3">
      <c r="B8" s="21"/>
      <c r="C8" s="44"/>
      <c r="D8" s="1"/>
      <c r="E8" s="1"/>
      <c r="F8" s="1"/>
      <c r="G8" s="1"/>
      <c r="H8" s="1"/>
      <c r="I8" s="1"/>
      <c r="J8" s="1"/>
      <c r="K8" s="1"/>
      <c r="L8" s="100"/>
      <c r="M8" s="100"/>
      <c r="N8" s="100"/>
      <c r="O8" s="100"/>
      <c r="P8" s="100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x14ac:dyDescent="0.3">
      <c r="B9" s="21"/>
      <c r="C9" s="44"/>
      <c r="D9" s="1"/>
      <c r="E9" s="1"/>
      <c r="F9" s="1"/>
      <c r="G9" s="1"/>
      <c r="H9" s="1"/>
      <c r="I9" s="1"/>
      <c r="J9" s="1"/>
      <c r="K9" s="1"/>
      <c r="L9" s="100"/>
      <c r="M9" s="100"/>
      <c r="N9" s="100"/>
      <c r="O9" s="100"/>
      <c r="P9" s="100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x14ac:dyDescent="0.3">
      <c r="B10" s="21"/>
      <c r="C10" s="44"/>
      <c r="D10" s="1"/>
      <c r="E10" s="1"/>
      <c r="F10" s="1"/>
      <c r="G10" s="1"/>
      <c r="H10" s="1"/>
      <c r="I10" s="1"/>
      <c r="J10" s="1"/>
      <c r="K10" s="1"/>
      <c r="L10" s="100"/>
      <c r="M10" s="100"/>
      <c r="N10" s="100"/>
      <c r="O10" s="100"/>
      <c r="P10" s="100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x14ac:dyDescent="0.3">
      <c r="B11" s="21"/>
      <c r="C11" s="44"/>
      <c r="D11" s="1"/>
      <c r="E11" s="1"/>
      <c r="F11" s="1"/>
      <c r="G11" s="1"/>
      <c r="H11" s="1"/>
      <c r="I11" s="1"/>
      <c r="J11" s="1"/>
      <c r="K11" s="1"/>
      <c r="L11" s="100"/>
      <c r="M11" s="100"/>
      <c r="N11" s="100"/>
      <c r="O11" s="100"/>
      <c r="P11" s="100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x14ac:dyDescent="0.3">
      <c r="B12" s="21"/>
      <c r="C12" s="44"/>
      <c r="D12" s="1"/>
      <c r="E12" s="1"/>
      <c r="F12" s="1"/>
      <c r="G12" s="1"/>
      <c r="H12" s="1"/>
      <c r="I12" s="1"/>
      <c r="J12" s="1"/>
      <c r="K12" s="1"/>
      <c r="L12" s="100"/>
      <c r="M12" s="100"/>
      <c r="N12" s="100"/>
      <c r="O12" s="100"/>
      <c r="P12" s="100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x14ac:dyDescent="0.3">
      <c r="B13" s="21"/>
      <c r="C13" s="44"/>
      <c r="D13" s="1"/>
      <c r="E13" s="1"/>
      <c r="F13" s="1"/>
      <c r="G13" s="1"/>
      <c r="H13" s="1"/>
      <c r="I13" s="1"/>
      <c r="J13" s="1"/>
      <c r="K13" s="1"/>
      <c r="L13" s="100"/>
      <c r="M13" s="100"/>
      <c r="N13" s="100"/>
      <c r="O13" s="100"/>
      <c r="P13" s="100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x14ac:dyDescent="0.3">
      <c r="B14" s="21"/>
      <c r="C14" s="44"/>
      <c r="D14" s="1"/>
      <c r="E14" s="1"/>
      <c r="F14" s="1"/>
      <c r="G14" s="1"/>
      <c r="H14" s="1"/>
      <c r="I14" s="1"/>
      <c r="J14" s="1"/>
      <c r="K14" s="1"/>
      <c r="L14" s="100"/>
      <c r="M14" s="100"/>
      <c r="N14" s="100"/>
      <c r="O14" s="100"/>
      <c r="P14" s="100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x14ac:dyDescent="0.3">
      <c r="B15" s="21"/>
      <c r="C15" s="44"/>
      <c r="D15" s="1"/>
      <c r="E15" s="1"/>
      <c r="F15" s="1"/>
      <c r="G15" s="1"/>
      <c r="H15" s="1"/>
      <c r="I15" s="1"/>
      <c r="J15" s="1"/>
      <c r="K15" s="1"/>
      <c r="L15" s="100"/>
      <c r="M15" s="100"/>
      <c r="N15" s="100"/>
      <c r="O15" s="100"/>
      <c r="P15" s="100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x14ac:dyDescent="0.3">
      <c r="B16" s="21"/>
      <c r="C16" s="44"/>
      <c r="D16" s="1"/>
      <c r="E16" s="1"/>
      <c r="F16" s="1"/>
      <c r="G16" s="1"/>
      <c r="H16" s="1"/>
      <c r="I16" s="1"/>
      <c r="J16" s="1"/>
      <c r="K16" s="1"/>
      <c r="L16" s="100"/>
      <c r="M16" s="100"/>
      <c r="N16" s="100"/>
      <c r="O16" s="100"/>
      <c r="P16" s="100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x14ac:dyDescent="0.3">
      <c r="B17" s="21"/>
      <c r="C17" s="44"/>
      <c r="D17" s="1"/>
      <c r="E17" s="1"/>
      <c r="F17" s="1"/>
      <c r="G17" s="1"/>
      <c r="H17" s="1"/>
      <c r="I17" s="1"/>
      <c r="J17" s="1"/>
      <c r="K17" s="1"/>
      <c r="L17" s="100"/>
      <c r="M17" s="100"/>
      <c r="N17" s="100"/>
      <c r="O17" s="100"/>
      <c r="P17" s="100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x14ac:dyDescent="0.3">
      <c r="B18" s="21"/>
      <c r="C18" s="44"/>
      <c r="D18" s="1"/>
      <c r="E18" s="1"/>
      <c r="F18" s="1"/>
      <c r="G18" s="1"/>
      <c r="H18" s="1"/>
      <c r="I18" s="1"/>
      <c r="J18" s="1"/>
      <c r="K18" s="1"/>
      <c r="L18" s="100"/>
      <c r="M18" s="100"/>
      <c r="N18" s="100"/>
      <c r="O18" s="100"/>
      <c r="P18" s="100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x14ac:dyDescent="0.3">
      <c r="B19" s="21"/>
      <c r="C19" s="44"/>
      <c r="D19" s="1"/>
      <c r="E19" s="1"/>
      <c r="F19" s="1"/>
      <c r="G19" s="1"/>
      <c r="H19" s="1"/>
      <c r="I19" s="1"/>
      <c r="J19" s="1"/>
      <c r="K19" s="1"/>
      <c r="L19" s="100"/>
      <c r="M19" s="100"/>
      <c r="N19" s="100"/>
      <c r="O19" s="100"/>
      <c r="P19" s="100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3">
      <c r="B20" s="21"/>
      <c r="C20" s="44"/>
      <c r="D20" s="1"/>
      <c r="E20" s="1"/>
      <c r="F20" s="1"/>
      <c r="G20" s="1"/>
      <c r="H20" s="1"/>
      <c r="I20" s="1"/>
      <c r="J20" s="1"/>
      <c r="K20" s="1"/>
      <c r="L20" s="100"/>
      <c r="M20" s="100"/>
      <c r="N20" s="100"/>
      <c r="O20" s="100"/>
      <c r="P20" s="100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3">
      <c r="A21" s="11" t="s">
        <v>41</v>
      </c>
      <c r="B21" s="210" t="s">
        <v>30</v>
      </c>
      <c r="C21" s="210"/>
      <c r="D21" s="210"/>
      <c r="E21" s="210"/>
      <c r="F21" s="210"/>
      <c r="G21" s="210"/>
      <c r="H21" s="210"/>
      <c r="I21" s="1"/>
      <c r="J21" s="1"/>
      <c r="K21" s="1"/>
      <c r="L21" s="100"/>
      <c r="M21" s="100"/>
      <c r="N21" s="100"/>
      <c r="O21" s="100"/>
      <c r="P21" s="100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x14ac:dyDescent="0.3">
      <c r="C22" s="202" t="s">
        <v>271</v>
      </c>
      <c r="D22" s="202"/>
      <c r="E22" s="198"/>
      <c r="F22" s="2"/>
      <c r="H22" s="1"/>
      <c r="I22" s="1"/>
      <c r="J22" s="1"/>
      <c r="K22" s="1"/>
      <c r="L22" s="100"/>
      <c r="M22" s="100"/>
      <c r="N22" s="100"/>
      <c r="O22" s="100"/>
      <c r="P22" s="100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x14ac:dyDescent="0.3">
      <c r="C23" s="202" t="s">
        <v>268</v>
      </c>
      <c r="D23" s="202"/>
      <c r="E23" s="198"/>
      <c r="F23" s="2"/>
      <c r="H23" s="1"/>
      <c r="I23" s="1"/>
      <c r="J23" s="1"/>
      <c r="K23" s="1"/>
      <c r="L23" s="100"/>
      <c r="M23" s="100"/>
      <c r="N23" s="100"/>
      <c r="O23" s="100"/>
      <c r="P23" s="100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x14ac:dyDescent="0.3">
      <c r="C24" s="202" t="s">
        <v>269</v>
      </c>
      <c r="D24" s="202"/>
      <c r="E24" s="198"/>
      <c r="F24" s="2"/>
      <c r="H24" s="1"/>
      <c r="I24" s="1"/>
      <c r="J24" s="1"/>
      <c r="K24" s="1"/>
      <c r="L24" s="100"/>
      <c r="M24" s="100"/>
      <c r="N24" s="100"/>
      <c r="O24" s="100"/>
      <c r="P24" s="100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x14ac:dyDescent="0.3">
      <c r="C25" s="202" t="s">
        <v>270</v>
      </c>
      <c r="D25" s="202"/>
      <c r="E25" s="198"/>
      <c r="F25" s="2"/>
      <c r="H25" s="1"/>
      <c r="I25" s="1"/>
      <c r="J25" s="1"/>
      <c r="K25" s="1"/>
      <c r="L25" s="100"/>
      <c r="M25" s="100"/>
      <c r="N25" s="100"/>
      <c r="O25" s="100"/>
      <c r="P25" s="100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x14ac:dyDescent="0.3">
      <c r="B26" s="21"/>
      <c r="C26" s="44"/>
      <c r="D26" s="1"/>
      <c r="E26" s="1"/>
      <c r="F26" s="1"/>
      <c r="G26" s="1"/>
      <c r="H26" s="1"/>
      <c r="I26" s="1"/>
      <c r="J26" s="1"/>
      <c r="K26" s="1"/>
      <c r="L26" s="100"/>
      <c r="M26" s="100"/>
      <c r="N26" s="100"/>
      <c r="O26" s="100"/>
      <c r="P26" s="100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x14ac:dyDescent="0.3">
      <c r="B27" s="21"/>
      <c r="C27" s="44"/>
      <c r="D27" s="1"/>
      <c r="E27" s="1"/>
      <c r="F27" s="1"/>
      <c r="G27" s="1"/>
      <c r="H27" s="1"/>
      <c r="I27" s="1"/>
      <c r="J27" s="1"/>
      <c r="K27" s="1"/>
      <c r="L27" s="100"/>
      <c r="M27" s="100"/>
      <c r="N27" s="100"/>
      <c r="O27" s="100"/>
      <c r="P27" s="100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x14ac:dyDescent="0.3">
      <c r="B28" s="21"/>
      <c r="C28" s="44"/>
      <c r="D28" s="1"/>
      <c r="E28" s="1"/>
      <c r="F28" s="1"/>
      <c r="G28" s="1"/>
      <c r="H28" s="1"/>
      <c r="I28" s="1"/>
      <c r="J28" s="1"/>
      <c r="K28" s="1"/>
      <c r="L28" s="100"/>
      <c r="M28" s="100"/>
      <c r="N28" s="100"/>
      <c r="O28" s="100"/>
      <c r="P28" s="100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x14ac:dyDescent="0.3">
      <c r="B29" s="47" t="s">
        <v>24</v>
      </c>
      <c r="C29" s="43" t="s">
        <v>1</v>
      </c>
      <c r="D29" s="215" t="s">
        <v>265</v>
      </c>
      <c r="E29" s="215"/>
      <c r="F29" s="215"/>
      <c r="G29" s="215"/>
      <c r="H29" s="215"/>
      <c r="I29" s="1"/>
      <c r="J29" s="1"/>
      <c r="K29" s="1"/>
      <c r="L29" s="100"/>
      <c r="M29" s="100"/>
      <c r="N29" s="100"/>
      <c r="O29" s="100"/>
      <c r="P29" s="100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x14ac:dyDescent="0.3">
      <c r="C30" s="43" t="s">
        <v>2</v>
      </c>
      <c r="D30" s="214" t="s">
        <v>25</v>
      </c>
      <c r="E30" s="214"/>
      <c r="F30" s="214"/>
      <c r="G30" s="214"/>
      <c r="H30" s="214"/>
      <c r="I30" s="1"/>
      <c r="J30" s="1"/>
      <c r="K30" s="1"/>
      <c r="L30" s="100"/>
      <c r="M30" s="100"/>
      <c r="N30" s="100"/>
      <c r="O30" s="100"/>
      <c r="P30" s="100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28.8" x14ac:dyDescent="0.3">
      <c r="C31" s="43" t="s">
        <v>31</v>
      </c>
      <c r="D31" s="214" t="s">
        <v>32</v>
      </c>
      <c r="E31" s="214"/>
      <c r="F31" s="214"/>
      <c r="G31" s="214"/>
      <c r="H31" s="214"/>
      <c r="I31" s="1"/>
      <c r="J31" s="1"/>
      <c r="K31" s="1"/>
      <c r="L31" s="100"/>
      <c r="M31" s="100"/>
      <c r="N31" s="100"/>
      <c r="O31" s="100"/>
      <c r="P31" s="100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x14ac:dyDescent="0.3">
      <c r="C32" s="60" t="s">
        <v>3</v>
      </c>
      <c r="D32" s="214" t="s">
        <v>33</v>
      </c>
      <c r="E32" s="214"/>
      <c r="F32" s="214"/>
      <c r="G32" s="214"/>
      <c r="H32" s="214"/>
      <c r="I32" s="1"/>
      <c r="J32" s="1"/>
      <c r="K32" s="1"/>
      <c r="L32" s="100"/>
      <c r="M32" s="100"/>
      <c r="N32" s="100"/>
      <c r="O32" s="100"/>
      <c r="P32" s="100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x14ac:dyDescent="0.3">
      <c r="C33" s="60" t="s">
        <v>4</v>
      </c>
      <c r="D33" s="214" t="s">
        <v>266</v>
      </c>
      <c r="E33" s="214"/>
      <c r="F33" s="214"/>
      <c r="G33" s="214"/>
      <c r="H33" s="214"/>
      <c r="I33" s="1"/>
      <c r="J33" s="1"/>
      <c r="K33" s="1"/>
      <c r="L33" s="100"/>
      <c r="M33" s="100"/>
      <c r="N33" s="100"/>
      <c r="O33" s="100"/>
      <c r="P33" s="100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3">
      <c r="B34" s="46"/>
      <c r="C34" s="44"/>
      <c r="D34" s="214"/>
      <c r="E34" s="214"/>
      <c r="F34" s="214"/>
      <c r="G34" s="214"/>
      <c r="H34" s="214"/>
      <c r="I34" s="1"/>
      <c r="J34" s="1"/>
      <c r="K34" s="1"/>
      <c r="L34" s="100"/>
      <c r="M34" s="100"/>
      <c r="N34" s="100"/>
      <c r="O34" s="100"/>
      <c r="P34" s="100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28.8" x14ac:dyDescent="0.3">
      <c r="B35" s="46" t="s">
        <v>22</v>
      </c>
      <c r="C35" s="60" t="s">
        <v>23</v>
      </c>
      <c r="D35" s="216" t="s">
        <v>267</v>
      </c>
      <c r="E35" s="216"/>
      <c r="F35" s="216"/>
      <c r="G35" s="216"/>
      <c r="H35" s="216"/>
      <c r="I35" s="1"/>
      <c r="J35" s="1"/>
      <c r="K35" s="1"/>
      <c r="L35" s="100"/>
      <c r="M35" s="100"/>
      <c r="N35" s="100"/>
      <c r="O35" s="100"/>
      <c r="P35" s="100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x14ac:dyDescent="0.3">
      <c r="C36" s="60" t="s">
        <v>5</v>
      </c>
      <c r="D36" s="214">
        <v>11</v>
      </c>
      <c r="E36" s="214"/>
      <c r="F36" s="214"/>
      <c r="G36" s="214"/>
      <c r="H36" s="214"/>
      <c r="I36" s="1"/>
      <c r="J36" s="1"/>
      <c r="K36" s="1"/>
      <c r="L36" s="100"/>
      <c r="M36" s="100"/>
      <c r="N36" s="100"/>
      <c r="O36" s="100"/>
      <c r="P36" s="100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x14ac:dyDescent="0.3">
      <c r="C37" s="60" t="s">
        <v>6</v>
      </c>
      <c r="D37" s="214">
        <v>9</v>
      </c>
      <c r="E37" s="214"/>
      <c r="F37" s="214"/>
      <c r="G37" s="214"/>
      <c r="H37" s="214"/>
      <c r="I37" s="1"/>
      <c r="J37" s="1"/>
      <c r="K37" s="1"/>
      <c r="L37" s="100"/>
      <c r="M37" s="100"/>
      <c r="N37" s="100"/>
      <c r="O37" s="100"/>
      <c r="P37" s="100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x14ac:dyDescent="0.3">
      <c r="C38" s="60" t="s">
        <v>7</v>
      </c>
      <c r="D38" s="214" t="s">
        <v>34</v>
      </c>
      <c r="E38" s="214"/>
      <c r="F38" s="214"/>
      <c r="G38" s="214"/>
      <c r="H38" s="214"/>
      <c r="I38" s="1"/>
      <c r="J38" s="1"/>
      <c r="K38" s="1"/>
      <c r="L38" s="100"/>
      <c r="M38" s="100"/>
      <c r="N38" s="100"/>
      <c r="O38" s="100"/>
      <c r="P38" s="100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x14ac:dyDescent="0.3">
      <c r="C39" s="60" t="s">
        <v>8</v>
      </c>
      <c r="D39" s="214" t="s">
        <v>35</v>
      </c>
      <c r="E39" s="214"/>
      <c r="F39" s="214"/>
      <c r="G39" s="214"/>
      <c r="H39" s="214"/>
      <c r="I39" s="1"/>
      <c r="J39" s="1"/>
      <c r="K39" s="1"/>
      <c r="L39" s="100"/>
      <c r="M39" s="100"/>
      <c r="N39" s="100"/>
      <c r="O39" s="100"/>
      <c r="P39" s="100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x14ac:dyDescent="0.3">
      <c r="C40" s="60" t="s">
        <v>9</v>
      </c>
      <c r="D40" s="214" t="s">
        <v>217</v>
      </c>
      <c r="E40" s="214"/>
      <c r="F40" s="214"/>
      <c r="G40" s="214"/>
      <c r="H40" s="214"/>
      <c r="I40" s="1"/>
      <c r="J40" s="1"/>
      <c r="K40" s="1"/>
      <c r="L40" s="100"/>
      <c r="M40" s="100"/>
      <c r="N40" s="100"/>
      <c r="O40" s="100"/>
      <c r="P40" s="100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x14ac:dyDescent="0.3">
      <c r="C41" s="60" t="s">
        <v>10</v>
      </c>
      <c r="D41" s="214" t="s">
        <v>36</v>
      </c>
      <c r="E41" s="214"/>
      <c r="F41" s="214"/>
      <c r="G41" s="214"/>
      <c r="H41" s="214"/>
      <c r="I41" s="1"/>
      <c r="J41" s="1"/>
      <c r="K41" s="1"/>
      <c r="L41" s="100"/>
      <c r="M41" s="100"/>
      <c r="N41" s="100"/>
      <c r="O41" s="100"/>
      <c r="P41" s="100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x14ac:dyDescent="0.3">
      <c r="C42" s="60" t="s">
        <v>11</v>
      </c>
      <c r="D42" s="214" t="s">
        <v>38</v>
      </c>
      <c r="E42" s="214"/>
      <c r="F42" s="214"/>
      <c r="G42" s="214"/>
      <c r="H42" s="214"/>
      <c r="I42" s="1"/>
      <c r="J42" s="1"/>
      <c r="K42" s="1"/>
      <c r="L42" s="100"/>
      <c r="M42" s="100"/>
      <c r="N42" s="100"/>
      <c r="O42" s="100"/>
      <c r="P42" s="100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x14ac:dyDescent="0.3">
      <c r="C43" s="60" t="s">
        <v>12</v>
      </c>
      <c r="D43" s="214" t="s">
        <v>37</v>
      </c>
      <c r="E43" s="214"/>
      <c r="F43" s="214"/>
      <c r="G43" s="214"/>
      <c r="H43" s="214"/>
      <c r="I43" s="1"/>
      <c r="J43" s="1"/>
      <c r="K43" s="1"/>
      <c r="L43" s="100"/>
      <c r="M43" s="100"/>
      <c r="N43" s="100"/>
      <c r="O43" s="100"/>
      <c r="P43" s="100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x14ac:dyDescent="0.3">
      <c r="C44" s="44"/>
      <c r="D44" s="1"/>
      <c r="E44" s="1"/>
      <c r="F44" s="1"/>
      <c r="G44" s="1"/>
      <c r="H44" s="1"/>
      <c r="I44" s="1"/>
      <c r="J44" s="1"/>
      <c r="K44" s="1"/>
      <c r="L44" s="100"/>
      <c r="M44" s="100"/>
      <c r="N44" s="100"/>
      <c r="O44" s="100"/>
      <c r="P44" s="100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x14ac:dyDescent="0.3">
      <c r="B45" s="47" t="s">
        <v>39</v>
      </c>
      <c r="C45" s="43" t="s">
        <v>40</v>
      </c>
      <c r="D45" s="220" t="s">
        <v>250</v>
      </c>
      <c r="E45" s="220"/>
      <c r="F45" s="220"/>
      <c r="G45" s="220"/>
      <c r="H45" s="15">
        <v>2020</v>
      </c>
      <c r="I45" s="1"/>
      <c r="J45" s="1"/>
      <c r="K45" s="1"/>
      <c r="L45" s="100"/>
      <c r="M45" s="100"/>
      <c r="N45" s="100"/>
      <c r="O45" s="100"/>
      <c r="P45" s="100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x14ac:dyDescent="0.3">
      <c r="B46" s="21"/>
      <c r="C46" s="44"/>
      <c r="D46" s="217">
        <f>F326</f>
        <v>5329373.6020382205</v>
      </c>
      <c r="E46" s="217"/>
      <c r="F46" s="218"/>
      <c r="G46" s="218"/>
      <c r="H46" s="218"/>
      <c r="I46" s="1"/>
      <c r="J46" s="1"/>
      <c r="K46" s="1"/>
      <c r="L46" s="100"/>
      <c r="M46" s="100"/>
      <c r="N46" s="100"/>
      <c r="O46" s="100"/>
      <c r="P46" s="100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x14ac:dyDescent="0.3">
      <c r="B47" s="21"/>
      <c r="C47" s="44"/>
      <c r="D47" s="1"/>
      <c r="E47" s="1"/>
      <c r="F47" s="1"/>
      <c r="G47" s="1"/>
      <c r="H47" s="1"/>
      <c r="I47" s="1"/>
      <c r="J47" s="1"/>
      <c r="K47" s="1"/>
      <c r="L47" s="100"/>
      <c r="M47" s="100"/>
      <c r="N47" s="100"/>
      <c r="O47" s="100"/>
      <c r="P47" s="100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s="1" customFormat="1" x14ac:dyDescent="0.3">
      <c r="A48" s="37"/>
      <c r="B48" s="21"/>
      <c r="C48" s="44"/>
      <c r="L48" s="100"/>
      <c r="M48" s="100"/>
      <c r="N48" s="100"/>
      <c r="O48" s="100"/>
      <c r="P48" s="100"/>
    </row>
    <row r="49" spans="1:27" x14ac:dyDescent="0.3">
      <c r="A49" s="11" t="s">
        <v>42</v>
      </c>
      <c r="B49" s="219" t="s">
        <v>43</v>
      </c>
      <c r="C49" s="219"/>
      <c r="D49" s="219"/>
      <c r="E49" s="219"/>
      <c r="F49" s="219"/>
      <c r="G49" s="219"/>
      <c r="H49" s="219"/>
      <c r="I49" s="1"/>
      <c r="J49" s="1"/>
      <c r="K49" s="1"/>
      <c r="L49" s="100"/>
      <c r="M49" s="100"/>
      <c r="N49" s="100"/>
      <c r="O49" s="100"/>
      <c r="P49" s="100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x14ac:dyDescent="0.3">
      <c r="I50" s="1"/>
      <c r="J50" s="1"/>
      <c r="K50" s="1"/>
      <c r="L50" s="100"/>
      <c r="M50" s="100"/>
      <c r="N50" s="100"/>
      <c r="O50" s="100"/>
      <c r="P50" s="100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x14ac:dyDescent="0.3">
      <c r="B51" s="48" t="s">
        <v>72</v>
      </c>
      <c r="C51" s="48" t="s">
        <v>52</v>
      </c>
      <c r="D51" s="17" t="s">
        <v>213</v>
      </c>
      <c r="E51" s="17"/>
      <c r="F51" s="17"/>
      <c r="G51" s="17"/>
      <c r="H51" s="17"/>
      <c r="I51" s="1"/>
      <c r="J51" s="1"/>
      <c r="K51" s="1"/>
      <c r="L51" s="100"/>
      <c r="M51" s="100"/>
      <c r="N51" s="100"/>
      <c r="O51" s="100"/>
      <c r="P51" s="100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x14ac:dyDescent="0.3">
      <c r="B52" s="48" t="s">
        <v>45</v>
      </c>
      <c r="C52" s="48" t="s">
        <v>53</v>
      </c>
      <c r="D52" s="17" t="s">
        <v>210</v>
      </c>
      <c r="E52" s="17"/>
      <c r="F52" s="17"/>
      <c r="G52" s="17"/>
      <c r="H52" s="17"/>
      <c r="I52" s="1"/>
      <c r="J52" s="1"/>
      <c r="K52" s="1"/>
      <c r="L52" s="100"/>
      <c r="M52" s="100"/>
      <c r="N52" s="100"/>
      <c r="O52" s="100"/>
      <c r="P52" s="100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x14ac:dyDescent="0.3">
      <c r="B53" s="48" t="s">
        <v>55</v>
      </c>
      <c r="C53" s="48" t="s">
        <v>54</v>
      </c>
      <c r="D53" s="16">
        <v>0.8</v>
      </c>
      <c r="E53" s="16"/>
      <c r="F53" s="17"/>
      <c r="G53" s="17"/>
      <c r="H53" s="17"/>
      <c r="I53" s="1"/>
      <c r="J53" s="1"/>
      <c r="K53" s="1"/>
      <c r="L53" s="100"/>
      <c r="M53" s="100"/>
      <c r="N53" s="100"/>
      <c r="O53" s="100"/>
      <c r="P53" s="100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x14ac:dyDescent="0.3">
      <c r="B54" s="48" t="s">
        <v>44</v>
      </c>
      <c r="C54" s="48" t="s">
        <v>56</v>
      </c>
      <c r="D54" s="17" t="s">
        <v>272</v>
      </c>
      <c r="E54" s="17"/>
      <c r="F54" s="17"/>
      <c r="G54" s="17"/>
      <c r="H54" s="17"/>
      <c r="I54" s="1"/>
      <c r="J54" s="1"/>
      <c r="K54" s="1"/>
      <c r="L54" s="100"/>
      <c r="M54" s="100"/>
      <c r="N54" s="100"/>
      <c r="O54" s="100"/>
      <c r="P54" s="100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x14ac:dyDescent="0.3">
      <c r="B55" s="48" t="s">
        <v>46</v>
      </c>
      <c r="C55" s="48" t="s">
        <v>47</v>
      </c>
      <c r="D55" s="17" t="s">
        <v>273</v>
      </c>
      <c r="E55" s="17"/>
      <c r="F55" s="17"/>
      <c r="G55" s="17"/>
      <c r="H55" s="17"/>
      <c r="I55" s="1"/>
      <c r="J55" s="1"/>
      <c r="K55" s="1"/>
      <c r="L55" s="100"/>
      <c r="M55" s="100"/>
    </row>
    <row r="56" spans="1:27" x14ac:dyDescent="0.3">
      <c r="B56" s="48" t="s">
        <v>48</v>
      </c>
      <c r="C56" s="48" t="s">
        <v>49</v>
      </c>
      <c r="D56" s="17" t="s">
        <v>57</v>
      </c>
      <c r="E56" s="17"/>
      <c r="F56" s="17"/>
      <c r="G56" s="17"/>
      <c r="H56" s="17"/>
      <c r="I56" s="1"/>
      <c r="J56" s="1"/>
      <c r="K56" s="1"/>
      <c r="L56" s="100"/>
      <c r="M56" s="100"/>
    </row>
    <row r="57" spans="1:27" x14ac:dyDescent="0.3">
      <c r="B57" s="48" t="s">
        <v>50</v>
      </c>
      <c r="C57" s="48" t="s">
        <v>51</v>
      </c>
      <c r="D57" s="17" t="s">
        <v>274</v>
      </c>
      <c r="E57" s="17"/>
      <c r="F57" s="17"/>
      <c r="G57" s="17"/>
      <c r="H57" s="17"/>
      <c r="I57" s="1"/>
      <c r="J57" s="1"/>
      <c r="K57" s="1"/>
      <c r="L57" s="100"/>
      <c r="M57" s="100"/>
    </row>
    <row r="58" spans="1:27" x14ac:dyDescent="0.3">
      <c r="I58" s="1"/>
      <c r="J58" s="1"/>
      <c r="K58" s="1"/>
      <c r="L58" s="100"/>
      <c r="M58" s="100"/>
    </row>
    <row r="59" spans="1:27" x14ac:dyDescent="0.3">
      <c r="B59" s="48"/>
      <c r="C59" s="48" t="s">
        <v>58</v>
      </c>
      <c r="D59" s="17" t="s">
        <v>59</v>
      </c>
      <c r="E59" s="17"/>
      <c r="F59" s="4" t="s">
        <v>61</v>
      </c>
      <c r="G59" t="s">
        <v>63</v>
      </c>
      <c r="I59" s="8"/>
      <c r="J59" s="8"/>
      <c r="K59" s="8"/>
      <c r="L59" s="100"/>
      <c r="M59" s="100"/>
    </row>
    <row r="60" spans="1:27" s="4" customFormat="1" x14ac:dyDescent="0.3">
      <c r="A60" s="35"/>
      <c r="B60" s="47"/>
      <c r="C60" s="48"/>
      <c r="D60" s="17" t="s">
        <v>60</v>
      </c>
      <c r="E60" s="17"/>
      <c r="F60" s="4" t="s">
        <v>62</v>
      </c>
      <c r="G60" t="s">
        <v>64</v>
      </c>
      <c r="H60"/>
      <c r="I60" s="13"/>
      <c r="J60" s="13"/>
      <c r="K60" s="13"/>
      <c r="L60" s="262"/>
      <c r="M60" s="262"/>
      <c r="N60" s="197"/>
      <c r="O60" s="197"/>
      <c r="P60" s="197"/>
    </row>
    <row r="61" spans="1:27" s="4" customFormat="1" x14ac:dyDescent="0.3">
      <c r="A61" s="178"/>
      <c r="B61" s="47"/>
      <c r="C61" s="180"/>
      <c r="D61" t="s">
        <v>279</v>
      </c>
      <c r="E61"/>
      <c r="F61" s="4" t="s">
        <v>278</v>
      </c>
      <c r="G61"/>
      <c r="H61"/>
      <c r="I61" s="13"/>
      <c r="J61" s="13"/>
      <c r="K61" s="13"/>
      <c r="L61" s="262"/>
      <c r="M61" s="262"/>
      <c r="N61" s="197"/>
      <c r="O61" s="197"/>
      <c r="P61" s="197"/>
    </row>
    <row r="62" spans="1:27" s="4" customFormat="1" x14ac:dyDescent="0.3">
      <c r="A62" s="178"/>
      <c r="B62" s="47"/>
      <c r="C62" s="180"/>
      <c r="D62" s="17"/>
      <c r="E62" s="17"/>
      <c r="G62"/>
      <c r="H62"/>
      <c r="I62" s="13"/>
      <c r="J62" s="13"/>
      <c r="K62" s="13"/>
      <c r="L62" s="262"/>
      <c r="M62" s="262"/>
      <c r="N62" s="197"/>
      <c r="O62" s="197"/>
      <c r="P62" s="197"/>
    </row>
    <row r="63" spans="1:27" x14ac:dyDescent="0.3">
      <c r="B63" s="47"/>
      <c r="C63" s="48" t="s">
        <v>65</v>
      </c>
      <c r="D63" t="s">
        <v>66</v>
      </c>
      <c r="F63" s="4" t="s">
        <v>277</v>
      </c>
      <c r="G63" t="s">
        <v>281</v>
      </c>
      <c r="I63" s="8"/>
      <c r="J63" s="8"/>
      <c r="K63" s="8"/>
      <c r="L63" s="100"/>
      <c r="M63" s="100"/>
    </row>
    <row r="64" spans="1:27" x14ac:dyDescent="0.3">
      <c r="C64" s="42" t="s">
        <v>282</v>
      </c>
      <c r="D64" t="s">
        <v>67</v>
      </c>
      <c r="F64" s="4" t="s">
        <v>280</v>
      </c>
      <c r="I64" s="8"/>
      <c r="J64" s="8"/>
      <c r="K64" s="8"/>
      <c r="L64" s="100"/>
      <c r="M64" s="100"/>
    </row>
    <row r="65" spans="1:13" ht="15" customHeight="1" x14ac:dyDescent="0.3">
      <c r="D65" s="17" t="s">
        <v>275</v>
      </c>
      <c r="E65" s="17"/>
      <c r="F65" s="4" t="s">
        <v>276</v>
      </c>
      <c r="I65" s="8"/>
      <c r="J65" s="8"/>
      <c r="K65" s="8"/>
      <c r="L65" s="100"/>
      <c r="M65" s="100"/>
    </row>
    <row r="66" spans="1:13" x14ac:dyDescent="0.3">
      <c r="I66" s="8"/>
      <c r="J66" s="8"/>
      <c r="K66" s="8"/>
      <c r="L66" s="100"/>
      <c r="M66" s="100"/>
    </row>
    <row r="67" spans="1:13" x14ac:dyDescent="0.3">
      <c r="A67" s="55"/>
      <c r="I67" s="41"/>
      <c r="J67" s="41"/>
      <c r="K67" s="41"/>
      <c r="L67" s="100"/>
      <c r="M67" s="100"/>
    </row>
    <row r="68" spans="1:13" x14ac:dyDescent="0.3">
      <c r="A68" s="9" t="s">
        <v>69</v>
      </c>
      <c r="B68" s="200" t="s">
        <v>70</v>
      </c>
      <c r="C68" s="200"/>
      <c r="D68" s="200"/>
      <c r="E68" s="200"/>
      <c r="F68" s="200"/>
      <c r="G68" s="200"/>
      <c r="H68" s="200"/>
      <c r="I68" s="8"/>
      <c r="J68" s="8"/>
      <c r="K68" s="8"/>
      <c r="L68" s="100"/>
      <c r="M68" s="100"/>
    </row>
    <row r="69" spans="1:13" x14ac:dyDescent="0.3">
      <c r="B69" s="49"/>
      <c r="C69" s="61"/>
      <c r="D69" s="19"/>
      <c r="E69" s="193"/>
      <c r="F69" s="19"/>
      <c r="G69" s="19"/>
      <c r="H69" s="19"/>
      <c r="I69" s="8"/>
      <c r="J69" s="8"/>
      <c r="K69" s="8"/>
      <c r="L69" s="100"/>
      <c r="M69" s="100"/>
    </row>
    <row r="70" spans="1:13" x14ac:dyDescent="0.3">
      <c r="B70" s="223" t="s">
        <v>79</v>
      </c>
      <c r="C70" s="222" t="s">
        <v>80</v>
      </c>
      <c r="D70" t="s">
        <v>283</v>
      </c>
      <c r="F70" t="s">
        <v>287</v>
      </c>
      <c r="G70" t="s">
        <v>285</v>
      </c>
      <c r="H70" t="s">
        <v>289</v>
      </c>
      <c r="I70" s="8"/>
      <c r="J70" s="8"/>
      <c r="K70" s="8"/>
      <c r="L70" s="100"/>
      <c r="M70" s="100"/>
    </row>
    <row r="71" spans="1:13" x14ac:dyDescent="0.3">
      <c r="B71" s="223"/>
      <c r="C71" s="222"/>
      <c r="D71" t="s">
        <v>284</v>
      </c>
      <c r="F71" t="s">
        <v>288</v>
      </c>
      <c r="G71" t="s">
        <v>286</v>
      </c>
      <c r="H71" t="s">
        <v>290</v>
      </c>
      <c r="I71" s="8"/>
      <c r="J71" s="8"/>
      <c r="K71" s="8"/>
      <c r="L71" s="100"/>
      <c r="M71" s="100"/>
    </row>
    <row r="72" spans="1:13" ht="14.4" customHeight="1" x14ac:dyDescent="0.3">
      <c r="B72" s="20"/>
      <c r="C72" s="48"/>
      <c r="I72" s="8"/>
      <c r="J72" s="8"/>
      <c r="K72" s="8"/>
      <c r="L72" s="100"/>
      <c r="M72" s="100"/>
    </row>
    <row r="73" spans="1:13" x14ac:dyDescent="0.3">
      <c r="B73" s="223" t="s">
        <v>81</v>
      </c>
      <c r="C73" s="222" t="s">
        <v>71</v>
      </c>
      <c r="D73" t="s">
        <v>283</v>
      </c>
      <c r="F73">
        <v>8.3800000000000008</v>
      </c>
      <c r="G73" t="s">
        <v>285</v>
      </c>
      <c r="H73">
        <v>4.01</v>
      </c>
      <c r="I73" s="8"/>
      <c r="J73" s="8"/>
      <c r="K73" s="8"/>
      <c r="L73" s="100"/>
      <c r="M73" s="100"/>
    </row>
    <row r="74" spans="1:13" x14ac:dyDescent="0.3">
      <c r="A74" s="182"/>
      <c r="B74" s="223"/>
      <c r="C74" s="222"/>
      <c r="D74" s="199" t="s">
        <v>291</v>
      </c>
      <c r="E74" s="199"/>
      <c r="F74" t="s">
        <v>292</v>
      </c>
      <c r="G74" s="199" t="s">
        <v>291</v>
      </c>
      <c r="H74" t="s">
        <v>294</v>
      </c>
      <c r="I74" s="179"/>
      <c r="J74" s="179"/>
      <c r="K74" s="179"/>
      <c r="L74" s="100"/>
      <c r="M74" s="100"/>
    </row>
    <row r="75" spans="1:13" x14ac:dyDescent="0.3">
      <c r="B75" s="223"/>
      <c r="C75" s="222"/>
      <c r="D75" t="s">
        <v>284</v>
      </c>
      <c r="F75">
        <v>17</v>
      </c>
      <c r="G75" t="s">
        <v>285</v>
      </c>
      <c r="H75">
        <v>13.96</v>
      </c>
      <c r="I75" s="8"/>
      <c r="J75" s="8"/>
      <c r="K75" s="8"/>
      <c r="L75" s="100"/>
      <c r="M75" s="100"/>
    </row>
    <row r="76" spans="1:13" x14ac:dyDescent="0.3">
      <c r="A76" s="182"/>
      <c r="B76" s="181"/>
      <c r="C76" s="180"/>
      <c r="D76" s="199" t="s">
        <v>291</v>
      </c>
      <c r="E76" s="199"/>
      <c r="F76" t="s">
        <v>293</v>
      </c>
      <c r="G76" s="199" t="s">
        <v>291</v>
      </c>
      <c r="H76" t="s">
        <v>290</v>
      </c>
      <c r="I76" s="179"/>
      <c r="J76" s="179"/>
      <c r="K76" s="179"/>
      <c r="L76" s="100"/>
      <c r="M76" s="100"/>
    </row>
    <row r="77" spans="1:13" x14ac:dyDescent="0.3">
      <c r="A77" s="182"/>
      <c r="B77" s="181"/>
      <c r="C77" s="180"/>
      <c r="D77" t="s">
        <v>286</v>
      </c>
      <c r="F77">
        <v>11</v>
      </c>
      <c r="I77" s="179"/>
      <c r="J77" s="179"/>
      <c r="K77" s="179"/>
      <c r="L77" s="100"/>
      <c r="M77" s="100"/>
    </row>
    <row r="78" spans="1:13" x14ac:dyDescent="0.3">
      <c r="A78" s="182"/>
      <c r="B78" s="181"/>
      <c r="C78" s="180"/>
      <c r="D78" s="199" t="s">
        <v>291</v>
      </c>
      <c r="E78" s="199"/>
      <c r="F78" t="s">
        <v>294</v>
      </c>
      <c r="I78" s="179"/>
      <c r="J78" s="179"/>
      <c r="K78" s="179"/>
      <c r="L78" s="100"/>
      <c r="M78" s="100"/>
    </row>
    <row r="79" spans="1:13" x14ac:dyDescent="0.3">
      <c r="B79" s="47"/>
      <c r="C79" s="48" t="s">
        <v>73</v>
      </c>
      <c r="D79" t="s">
        <v>211</v>
      </c>
      <c r="I79" s="8"/>
      <c r="J79" s="8"/>
      <c r="K79" s="8"/>
      <c r="L79" s="100"/>
      <c r="M79" s="100"/>
    </row>
    <row r="80" spans="1:13" x14ac:dyDescent="0.3">
      <c r="C80" s="48" t="s">
        <v>74</v>
      </c>
      <c r="D80" t="s">
        <v>212</v>
      </c>
      <c r="I80" s="8"/>
      <c r="J80" s="8"/>
      <c r="K80" s="8"/>
      <c r="L80" s="100"/>
      <c r="M80" s="100"/>
    </row>
    <row r="81" spans="2:15" x14ac:dyDescent="0.3">
      <c r="C81" s="48" t="s">
        <v>75</v>
      </c>
      <c r="D81" t="s">
        <v>204</v>
      </c>
      <c r="I81" s="8"/>
      <c r="J81" s="8"/>
      <c r="K81" s="8"/>
      <c r="L81" s="100"/>
      <c r="M81" s="100"/>
    </row>
    <row r="82" spans="2:15" ht="14.4" customHeight="1" x14ac:dyDescent="0.3">
      <c r="B82" s="47" t="s">
        <v>76</v>
      </c>
      <c r="C82" s="48" t="s">
        <v>77</v>
      </c>
      <c r="D82" s="77" t="s">
        <v>82</v>
      </c>
      <c r="E82" s="77"/>
      <c r="F82" s="77"/>
      <c r="G82" s="77"/>
      <c r="H82" s="77"/>
      <c r="I82" s="8"/>
      <c r="J82" s="8"/>
      <c r="K82" s="8"/>
      <c r="L82" s="100"/>
      <c r="M82" s="100"/>
    </row>
    <row r="83" spans="2:15" x14ac:dyDescent="0.3">
      <c r="C83" s="180" t="s">
        <v>78</v>
      </c>
      <c r="D83" s="77" t="s">
        <v>295</v>
      </c>
      <c r="E83" s="77"/>
      <c r="F83" s="77"/>
      <c r="G83" s="77"/>
      <c r="H83" s="77"/>
      <c r="I83" s="9"/>
      <c r="J83" s="9"/>
      <c r="K83" s="9"/>
    </row>
    <row r="84" spans="2:15" ht="14.4" customHeight="1" x14ac:dyDescent="0.3">
      <c r="B84" s="47" t="s">
        <v>78</v>
      </c>
      <c r="D84" t="s">
        <v>296</v>
      </c>
      <c r="I84" s="14"/>
      <c r="J84" s="14"/>
      <c r="K84" s="14"/>
      <c r="L84" s="197"/>
      <c r="M84" s="197"/>
      <c r="N84" s="197"/>
      <c r="O84" s="197"/>
    </row>
    <row r="85" spans="2:15" ht="14.4" customHeight="1" x14ac:dyDescent="0.3">
      <c r="I85" s="14"/>
      <c r="J85" s="14"/>
      <c r="K85" s="14"/>
      <c r="L85" s="197"/>
      <c r="M85" s="197"/>
      <c r="N85" s="197"/>
      <c r="O85" s="197"/>
    </row>
    <row r="86" spans="2:15" x14ac:dyDescent="0.3">
      <c r="B86" s="204" t="s">
        <v>68</v>
      </c>
      <c r="C86" s="216"/>
      <c r="D86" s="216"/>
      <c r="E86" s="216"/>
      <c r="F86" s="216"/>
      <c r="G86" s="216"/>
      <c r="I86" s="14"/>
      <c r="J86" s="14"/>
      <c r="K86" s="14"/>
      <c r="L86" s="197"/>
      <c r="M86" s="197"/>
      <c r="N86" s="197"/>
      <c r="O86" s="197"/>
    </row>
    <row r="87" spans="2:15" x14ac:dyDescent="0.3">
      <c r="I87" s="14"/>
      <c r="J87" s="14"/>
      <c r="K87" s="14"/>
      <c r="L87" s="197"/>
      <c r="M87" s="197"/>
      <c r="N87" s="197"/>
      <c r="O87" s="197"/>
    </row>
    <row r="88" spans="2:15" x14ac:dyDescent="0.3">
      <c r="I88" s="1"/>
      <c r="J88" s="1"/>
      <c r="K88" s="1"/>
      <c r="L88" s="100"/>
      <c r="M88" s="100"/>
    </row>
    <row r="89" spans="2:15" x14ac:dyDescent="0.3">
      <c r="I89" s="1"/>
      <c r="J89" s="1"/>
      <c r="K89" s="1"/>
      <c r="L89" s="100"/>
      <c r="M89" s="100"/>
    </row>
    <row r="90" spans="2:15" x14ac:dyDescent="0.3">
      <c r="I90" s="1"/>
      <c r="J90" s="1"/>
      <c r="K90" s="1"/>
      <c r="L90" s="100"/>
      <c r="M90" s="100"/>
    </row>
    <row r="91" spans="2:15" x14ac:dyDescent="0.3">
      <c r="I91" s="1"/>
      <c r="J91" s="1"/>
      <c r="K91" s="1"/>
      <c r="L91" s="100"/>
      <c r="M91" s="100"/>
    </row>
    <row r="92" spans="2:15" x14ac:dyDescent="0.3">
      <c r="B92" s="21"/>
      <c r="C92" s="44"/>
      <c r="D92" s="1"/>
      <c r="E92" s="1"/>
      <c r="F92" s="1"/>
      <c r="G92" s="1"/>
      <c r="H92" s="1"/>
      <c r="I92" s="1"/>
      <c r="J92" s="1"/>
      <c r="K92" s="1"/>
      <c r="L92" s="100"/>
      <c r="M92" s="100"/>
    </row>
    <row r="93" spans="2:15" x14ac:dyDescent="0.3">
      <c r="B93" s="21"/>
      <c r="C93" s="44"/>
      <c r="D93" s="1"/>
      <c r="E93" s="1"/>
      <c r="F93" s="1"/>
      <c r="G93" s="1"/>
      <c r="H93" s="1"/>
      <c r="I93" s="1"/>
      <c r="J93" s="1"/>
      <c r="K93" s="1"/>
      <c r="L93" s="100"/>
      <c r="M93" s="100"/>
    </row>
    <row r="94" spans="2:15" x14ac:dyDescent="0.3">
      <c r="B94" s="21"/>
      <c r="C94" s="44"/>
      <c r="D94" s="1"/>
      <c r="E94" s="1"/>
      <c r="F94" s="1"/>
      <c r="G94" s="1"/>
      <c r="H94" s="1"/>
      <c r="I94" s="1"/>
      <c r="J94" s="1"/>
      <c r="K94" s="1"/>
      <c r="L94" s="100"/>
      <c r="M94" s="100"/>
    </row>
    <row r="95" spans="2:15" x14ac:dyDescent="0.3">
      <c r="B95" s="21"/>
      <c r="C95" s="44"/>
      <c r="D95" s="1"/>
      <c r="E95" s="1"/>
      <c r="F95" s="1"/>
      <c r="G95" s="1"/>
      <c r="H95" s="1"/>
      <c r="I95" s="1"/>
      <c r="J95" s="1"/>
      <c r="K95" s="1"/>
      <c r="L95" s="100"/>
      <c r="M95" s="100"/>
    </row>
    <row r="96" spans="2:15" x14ac:dyDescent="0.3">
      <c r="B96" s="21"/>
      <c r="C96" s="44"/>
      <c r="D96" s="1"/>
      <c r="E96" s="1"/>
      <c r="F96" s="1"/>
      <c r="G96" s="1"/>
      <c r="H96" s="1"/>
      <c r="I96" s="1"/>
      <c r="J96" s="1"/>
      <c r="K96" s="1"/>
      <c r="L96" s="100"/>
      <c r="M96" s="100"/>
    </row>
    <row r="97" spans="1:13" x14ac:dyDescent="0.3">
      <c r="B97" s="21"/>
      <c r="C97" s="44"/>
      <c r="D97" s="1"/>
      <c r="E97" s="1"/>
      <c r="F97" s="1"/>
      <c r="G97" s="1"/>
      <c r="H97" s="1"/>
      <c r="I97" s="1"/>
      <c r="J97" s="1"/>
      <c r="K97" s="1"/>
      <c r="L97" s="100"/>
      <c r="M97" s="100"/>
    </row>
    <row r="98" spans="1:13" x14ac:dyDescent="0.3">
      <c r="B98" s="21"/>
      <c r="C98" s="44"/>
      <c r="D98" s="1"/>
      <c r="E98" s="1"/>
      <c r="F98" s="1"/>
      <c r="G98" s="1"/>
      <c r="H98" s="1"/>
      <c r="I98" s="1"/>
      <c r="J98" s="1"/>
      <c r="K98" s="1"/>
      <c r="L98" s="100"/>
      <c r="M98" s="100"/>
    </row>
    <row r="99" spans="1:13" x14ac:dyDescent="0.3">
      <c r="B99" s="21"/>
      <c r="C99" s="44"/>
      <c r="D99" s="1"/>
      <c r="E99" s="1"/>
      <c r="F99" s="1"/>
      <c r="G99" s="1"/>
      <c r="H99" s="1"/>
      <c r="I99" s="1"/>
      <c r="J99" s="1"/>
      <c r="K99" s="1"/>
      <c r="L99" s="100"/>
      <c r="M99" s="100"/>
    </row>
    <row r="100" spans="1:13" x14ac:dyDescent="0.3">
      <c r="B100" s="21"/>
      <c r="C100" s="44"/>
      <c r="D100" s="1"/>
      <c r="E100" s="1"/>
      <c r="F100" s="1"/>
      <c r="G100" s="1"/>
      <c r="H100" s="1"/>
      <c r="I100" s="1"/>
      <c r="J100" s="1"/>
      <c r="K100" s="1"/>
      <c r="L100" s="100"/>
      <c r="M100" s="100"/>
    </row>
    <row r="101" spans="1:13" x14ac:dyDescent="0.3">
      <c r="B101" s="21"/>
      <c r="C101" s="44"/>
      <c r="D101" s="1"/>
      <c r="E101" s="1"/>
      <c r="F101" s="1"/>
      <c r="G101" s="1"/>
      <c r="H101" s="1"/>
      <c r="I101" s="1"/>
      <c r="J101" s="1"/>
      <c r="K101" s="1"/>
      <c r="L101" s="100"/>
      <c r="M101" s="100"/>
    </row>
    <row r="102" spans="1:13" x14ac:dyDescent="0.3">
      <c r="B102" s="21"/>
      <c r="C102" s="44"/>
      <c r="D102" s="1"/>
      <c r="E102" s="1"/>
      <c r="F102" s="1"/>
      <c r="G102" s="1"/>
      <c r="H102" s="1"/>
      <c r="I102" s="1"/>
      <c r="J102" s="1"/>
      <c r="K102" s="1"/>
      <c r="L102" s="100"/>
      <c r="M102" s="100"/>
    </row>
    <row r="103" spans="1:13" x14ac:dyDescent="0.3">
      <c r="B103" s="21"/>
      <c r="C103" s="44"/>
      <c r="D103" s="1"/>
      <c r="E103" s="1"/>
      <c r="F103" s="1"/>
      <c r="G103" s="1"/>
      <c r="H103" s="1"/>
      <c r="I103" s="1"/>
      <c r="J103" s="1"/>
      <c r="K103" s="1"/>
      <c r="L103" s="100"/>
      <c r="M103" s="100"/>
    </row>
    <row r="104" spans="1:13" x14ac:dyDescent="0.3">
      <c r="B104" s="21"/>
      <c r="C104" s="44"/>
      <c r="D104" s="1"/>
      <c r="E104" s="1"/>
      <c r="F104" s="1"/>
      <c r="G104" s="1"/>
      <c r="H104" s="1"/>
      <c r="I104" s="1"/>
      <c r="J104" s="1"/>
      <c r="K104" s="1"/>
      <c r="L104" s="100"/>
      <c r="M104" s="100"/>
    </row>
    <row r="105" spans="1:13" x14ac:dyDescent="0.3">
      <c r="B105" s="21"/>
      <c r="C105" s="44"/>
      <c r="D105" s="1"/>
      <c r="E105" s="1"/>
      <c r="F105" s="1"/>
      <c r="G105" s="1"/>
      <c r="H105" s="1"/>
      <c r="I105" s="1"/>
      <c r="J105" s="1"/>
      <c r="K105" s="1"/>
      <c r="L105" s="100"/>
      <c r="M105" s="100"/>
    </row>
    <row r="106" spans="1:13" x14ac:dyDescent="0.3">
      <c r="A106" s="55"/>
      <c r="B106" s="21"/>
      <c r="C106" s="44"/>
      <c r="D106" s="1"/>
      <c r="E106" s="1"/>
      <c r="F106" s="1"/>
      <c r="G106" s="1"/>
      <c r="H106" s="1"/>
      <c r="I106" s="1"/>
      <c r="J106" s="1"/>
      <c r="K106" s="1"/>
      <c r="L106" s="100"/>
      <c r="M106" s="100"/>
    </row>
    <row r="107" spans="1:13" x14ac:dyDescent="0.3">
      <c r="A107" s="55"/>
      <c r="B107" s="21"/>
      <c r="C107" s="44"/>
      <c r="D107" s="1"/>
      <c r="E107" s="1"/>
      <c r="F107" s="1"/>
      <c r="G107" s="1"/>
      <c r="H107" s="1"/>
      <c r="I107" s="1"/>
      <c r="J107" s="1"/>
      <c r="K107" s="1"/>
      <c r="L107" s="100"/>
      <c r="M107" s="100"/>
    </row>
    <row r="108" spans="1:13" x14ac:dyDescent="0.3">
      <c r="A108" s="55"/>
      <c r="B108" s="21"/>
      <c r="C108" s="44"/>
      <c r="D108" s="1"/>
      <c r="E108" s="1"/>
      <c r="F108" s="1"/>
      <c r="G108" s="1"/>
      <c r="H108" s="1"/>
      <c r="I108" s="1"/>
      <c r="J108" s="1"/>
      <c r="K108" s="1"/>
      <c r="L108" s="100"/>
      <c r="M108" s="100"/>
    </row>
    <row r="109" spans="1:13" x14ac:dyDescent="0.3">
      <c r="A109" s="55"/>
      <c r="B109" s="21"/>
      <c r="C109" s="44"/>
      <c r="D109" s="1"/>
      <c r="E109" s="1"/>
      <c r="F109" s="1"/>
      <c r="G109" s="1"/>
      <c r="H109" s="1"/>
      <c r="I109" s="1"/>
      <c r="J109" s="1"/>
      <c r="K109" s="1"/>
      <c r="L109" s="100"/>
      <c r="M109" s="100"/>
    </row>
    <row r="110" spans="1:13" x14ac:dyDescent="0.3">
      <c r="B110" s="21"/>
      <c r="C110" s="44"/>
      <c r="D110" s="1"/>
      <c r="E110" s="1"/>
      <c r="F110" s="1"/>
      <c r="G110" s="1"/>
      <c r="H110" s="1"/>
      <c r="I110" s="1"/>
      <c r="J110" s="1"/>
      <c r="K110" s="1"/>
      <c r="L110" s="100"/>
      <c r="M110" s="100"/>
    </row>
    <row r="111" spans="1:13" x14ac:dyDescent="0.3">
      <c r="B111" s="21"/>
      <c r="C111" s="44"/>
      <c r="D111" s="1"/>
      <c r="E111" s="1"/>
      <c r="F111" s="1"/>
      <c r="G111" s="1"/>
      <c r="H111" s="1"/>
      <c r="I111" s="1"/>
      <c r="J111" s="1"/>
      <c r="K111" s="1"/>
      <c r="L111" s="100"/>
      <c r="M111" s="100"/>
    </row>
    <row r="112" spans="1:13" x14ac:dyDescent="0.3">
      <c r="A112" s="45" t="s">
        <v>83</v>
      </c>
      <c r="B112" s="219" t="s">
        <v>84</v>
      </c>
      <c r="C112" s="219"/>
      <c r="D112" s="219"/>
      <c r="E112" s="219"/>
      <c r="F112" s="219"/>
      <c r="G112" s="219"/>
      <c r="H112" s="219"/>
      <c r="I112" s="1"/>
      <c r="J112" s="1"/>
      <c r="K112" s="1"/>
      <c r="L112" s="100"/>
      <c r="M112" s="100"/>
    </row>
    <row r="113" spans="1:13" x14ac:dyDescent="0.3">
      <c r="B113" s="50"/>
      <c r="C113" s="43"/>
      <c r="D113" s="5"/>
      <c r="E113" s="196"/>
      <c r="F113" s="5"/>
      <c r="G113" s="5"/>
      <c r="H113" s="5"/>
      <c r="I113" s="1"/>
      <c r="J113" s="1"/>
      <c r="K113" s="1"/>
      <c r="L113" s="100"/>
      <c r="M113" s="100"/>
    </row>
    <row r="114" spans="1:13" x14ac:dyDescent="0.3">
      <c r="B114" s="51" t="s">
        <v>85</v>
      </c>
      <c r="C114" s="44"/>
      <c r="D114" s="1"/>
      <c r="E114" s="1"/>
      <c r="F114" s="1"/>
      <c r="G114" s="1"/>
      <c r="H114" s="1"/>
      <c r="I114" s="1"/>
      <c r="J114" s="1"/>
      <c r="K114" s="1"/>
      <c r="L114" s="100"/>
      <c r="M114" s="100"/>
    </row>
    <row r="115" spans="1:13" x14ac:dyDescent="0.3">
      <c r="A115" s="55"/>
      <c r="B115" s="51"/>
      <c r="C115" s="44"/>
      <c r="D115" s="1"/>
      <c r="E115" s="1"/>
      <c r="F115" s="1"/>
      <c r="G115" s="1"/>
      <c r="H115" s="1"/>
      <c r="I115" s="1"/>
      <c r="J115" s="1"/>
      <c r="K115" s="1"/>
      <c r="L115" s="100"/>
      <c r="M115" s="100"/>
    </row>
    <row r="116" spans="1:13" x14ac:dyDescent="0.3">
      <c r="B116" s="52" t="s">
        <v>53</v>
      </c>
      <c r="C116" s="44" t="s">
        <v>213</v>
      </c>
      <c r="D116" s="46" t="s">
        <v>89</v>
      </c>
      <c r="E116" s="46"/>
      <c r="F116" s="62" t="s">
        <v>226</v>
      </c>
      <c r="G116" s="1"/>
      <c r="H116" s="1"/>
      <c r="I116" s="1"/>
      <c r="J116" s="1"/>
      <c r="K116" s="1"/>
      <c r="L116" s="100"/>
      <c r="M116" s="100"/>
    </row>
    <row r="117" spans="1:13" ht="28.8" x14ac:dyDescent="0.3">
      <c r="B117" s="52" t="s">
        <v>86</v>
      </c>
      <c r="C117" s="44" t="s">
        <v>214</v>
      </c>
      <c r="D117" s="46" t="s">
        <v>90</v>
      </c>
      <c r="E117" s="46"/>
      <c r="F117" s="44">
        <v>17</v>
      </c>
      <c r="G117" s="1"/>
      <c r="H117" s="1"/>
      <c r="I117" s="1"/>
      <c r="J117" s="1"/>
      <c r="K117" s="1"/>
      <c r="L117" s="100"/>
      <c r="M117" s="100"/>
    </row>
    <row r="118" spans="1:13" x14ac:dyDescent="0.3">
      <c r="B118" s="46" t="s">
        <v>87</v>
      </c>
      <c r="C118" s="44" t="s">
        <v>227</v>
      </c>
      <c r="D118" s="46" t="s">
        <v>91</v>
      </c>
      <c r="E118" s="46"/>
      <c r="F118" s="44">
        <v>3</v>
      </c>
      <c r="G118" s="1"/>
      <c r="H118" s="1"/>
      <c r="I118" s="1"/>
      <c r="J118" s="1"/>
      <c r="K118" s="1"/>
      <c r="L118" s="100"/>
      <c r="M118" s="100"/>
    </row>
    <row r="119" spans="1:13" ht="28.8" x14ac:dyDescent="0.3">
      <c r="B119" s="46" t="s">
        <v>88</v>
      </c>
      <c r="C119" s="44" t="s">
        <v>225</v>
      </c>
      <c r="D119" s="46" t="s">
        <v>92</v>
      </c>
      <c r="E119" s="46"/>
      <c r="F119" s="44">
        <v>6</v>
      </c>
      <c r="G119" s="1"/>
      <c r="H119" s="1"/>
      <c r="I119" s="1"/>
      <c r="J119" s="1"/>
      <c r="K119" s="1"/>
      <c r="L119" s="100"/>
      <c r="M119" s="100"/>
    </row>
    <row r="120" spans="1:13" ht="28.8" x14ac:dyDescent="0.3">
      <c r="B120" s="46" t="s">
        <v>229</v>
      </c>
      <c r="C120" s="44" t="s">
        <v>230</v>
      </c>
      <c r="D120" s="46" t="s">
        <v>95</v>
      </c>
      <c r="E120" s="46"/>
      <c r="F120" s="44" t="s">
        <v>228</v>
      </c>
      <c r="G120" s="1"/>
      <c r="H120" s="1"/>
      <c r="I120" s="1"/>
      <c r="J120" s="1"/>
      <c r="K120" s="1"/>
      <c r="L120" s="100"/>
      <c r="M120" s="100"/>
    </row>
    <row r="121" spans="1:13" ht="28.8" x14ac:dyDescent="0.3">
      <c r="B121" s="53"/>
      <c r="C121" s="44"/>
      <c r="D121" s="46" t="s">
        <v>216</v>
      </c>
      <c r="E121" s="46"/>
      <c r="F121" s="44" t="s">
        <v>215</v>
      </c>
      <c r="G121" s="1"/>
      <c r="H121" s="1"/>
      <c r="I121" s="1"/>
      <c r="J121" s="1"/>
      <c r="K121" s="1"/>
      <c r="L121" s="100"/>
      <c r="M121" s="100"/>
    </row>
    <row r="122" spans="1:13" ht="28.8" x14ac:dyDescent="0.3">
      <c r="D122" s="46" t="s">
        <v>93</v>
      </c>
      <c r="E122" s="46"/>
      <c r="F122" s="44" t="s">
        <v>215</v>
      </c>
      <c r="G122" s="1"/>
      <c r="H122" s="1"/>
      <c r="I122" s="1"/>
      <c r="J122" s="1"/>
      <c r="K122" s="1"/>
      <c r="L122" s="100"/>
      <c r="M122" s="100"/>
    </row>
    <row r="123" spans="1:13" x14ac:dyDescent="0.3">
      <c r="D123" s="46" t="s">
        <v>94</v>
      </c>
      <c r="E123" s="46"/>
      <c r="F123" s="44">
        <v>1</v>
      </c>
      <c r="G123" s="1"/>
      <c r="H123" s="1"/>
      <c r="I123" s="1"/>
      <c r="J123" s="1"/>
      <c r="K123" s="1"/>
      <c r="L123" s="100"/>
      <c r="M123" s="100"/>
    </row>
    <row r="124" spans="1:13" x14ac:dyDescent="0.3">
      <c r="D124" s="1"/>
      <c r="E124" s="1"/>
      <c r="F124" s="1"/>
      <c r="G124" s="1"/>
      <c r="H124" s="1"/>
      <c r="I124" s="1"/>
      <c r="J124" s="1"/>
      <c r="K124" s="1"/>
      <c r="L124" s="100"/>
      <c r="M124" s="100"/>
    </row>
    <row r="125" spans="1:13" x14ac:dyDescent="0.3">
      <c r="C125"/>
      <c r="D125" s="1"/>
      <c r="E125" s="1"/>
      <c r="F125" s="1"/>
      <c r="G125" s="1"/>
      <c r="H125" s="1"/>
      <c r="I125" s="1"/>
      <c r="K125" s="1"/>
      <c r="L125" s="100"/>
      <c r="M125" s="100"/>
    </row>
    <row r="126" spans="1:13" x14ac:dyDescent="0.3">
      <c r="B126" s="46"/>
      <c r="C126" s="44"/>
      <c r="D126" s="1"/>
      <c r="E126" s="1"/>
      <c r="F126" s="1"/>
      <c r="G126" s="1"/>
      <c r="H126" s="1"/>
      <c r="I126" s="1"/>
      <c r="J126" s="1"/>
      <c r="K126" s="1"/>
      <c r="L126" s="100"/>
      <c r="M126" s="100"/>
    </row>
    <row r="127" spans="1:13" x14ac:dyDescent="0.3">
      <c r="B127" s="46"/>
      <c r="C127" s="44"/>
      <c r="D127" s="1"/>
      <c r="E127" s="1"/>
      <c r="F127" s="1"/>
      <c r="G127" s="1"/>
      <c r="H127" s="1"/>
      <c r="I127" s="1"/>
      <c r="J127" s="1"/>
      <c r="K127" s="1"/>
      <c r="L127" s="100"/>
      <c r="M127" s="100"/>
    </row>
    <row r="128" spans="1:13" x14ac:dyDescent="0.3">
      <c r="A128" s="45" t="s">
        <v>96</v>
      </c>
      <c r="B128" s="207" t="s">
        <v>97</v>
      </c>
      <c r="C128" s="207"/>
      <c r="D128" s="207"/>
      <c r="E128" s="207"/>
      <c r="F128" s="207"/>
      <c r="G128" s="207"/>
      <c r="H128" s="207"/>
      <c r="I128" s="1"/>
      <c r="J128" s="1"/>
      <c r="K128" s="1"/>
      <c r="L128" s="100"/>
      <c r="M128" s="100"/>
    </row>
    <row r="129" spans="2:13" x14ac:dyDescent="0.3">
      <c r="B129" s="46"/>
      <c r="C129" s="44"/>
      <c r="D129" s="1"/>
      <c r="E129" s="1"/>
      <c r="F129" s="1"/>
      <c r="G129" s="1"/>
      <c r="H129" s="1"/>
      <c r="I129" s="1"/>
      <c r="J129" s="1"/>
      <c r="K129" s="1"/>
      <c r="L129" s="100"/>
      <c r="M129" s="100"/>
    </row>
    <row r="130" spans="2:13" x14ac:dyDescent="0.3">
      <c r="B130" s="46"/>
      <c r="C130" s="44"/>
      <c r="D130" s="1"/>
      <c r="E130" s="1"/>
      <c r="F130" s="1"/>
      <c r="G130" s="1"/>
      <c r="H130" s="1"/>
      <c r="I130" s="1"/>
      <c r="J130" s="1"/>
      <c r="K130" s="1"/>
      <c r="L130" s="100"/>
      <c r="M130" s="100"/>
    </row>
    <row r="131" spans="2:13" x14ac:dyDescent="0.3">
      <c r="B131" s="208" t="s">
        <v>98</v>
      </c>
      <c r="C131" s="208"/>
      <c r="D131" s="208"/>
      <c r="E131" s="208"/>
      <c r="F131" s="208"/>
      <c r="G131" s="208"/>
      <c r="H131" s="1"/>
      <c r="I131" s="1"/>
      <c r="J131" s="1"/>
      <c r="K131" s="1"/>
      <c r="L131" s="100"/>
      <c r="M131" s="100"/>
    </row>
    <row r="132" spans="2:13" x14ac:dyDescent="0.3">
      <c r="B132" s="52"/>
      <c r="C132" s="44"/>
      <c r="D132" s="1"/>
      <c r="E132" s="1"/>
      <c r="F132" s="1"/>
      <c r="G132" s="1"/>
      <c r="H132" s="1"/>
      <c r="I132" s="1"/>
      <c r="J132" s="1"/>
      <c r="K132" s="1"/>
      <c r="L132" s="100"/>
      <c r="M132" s="100"/>
    </row>
    <row r="133" spans="2:13" ht="14.4" customHeight="1" x14ac:dyDescent="0.3">
      <c r="B133" s="209" t="s">
        <v>231</v>
      </c>
      <c r="C133" s="209"/>
      <c r="D133" s="209"/>
      <c r="E133" s="209"/>
      <c r="F133" s="209"/>
      <c r="G133" s="209"/>
      <c r="H133" s="15"/>
      <c r="I133" s="1"/>
      <c r="J133" s="1"/>
      <c r="K133" s="1"/>
      <c r="L133" s="100"/>
      <c r="M133" s="100"/>
    </row>
    <row r="134" spans="2:13" x14ac:dyDescent="0.3">
      <c r="B134" s="209"/>
      <c r="C134" s="209"/>
      <c r="D134" s="209"/>
      <c r="E134" s="209"/>
      <c r="F134" s="209"/>
      <c r="G134" s="209"/>
      <c r="H134" s="15"/>
      <c r="I134" s="1"/>
      <c r="J134" s="1"/>
      <c r="K134" s="1"/>
      <c r="L134" s="100"/>
      <c r="M134" s="100"/>
    </row>
    <row r="135" spans="2:13" x14ac:dyDescent="0.3">
      <c r="B135" s="13"/>
      <c r="C135" s="44"/>
      <c r="D135" s="13"/>
      <c r="E135" s="13"/>
      <c r="F135" s="13"/>
      <c r="G135" s="13"/>
      <c r="H135" s="15"/>
      <c r="I135" s="1"/>
      <c r="J135" s="1"/>
      <c r="K135" s="1"/>
      <c r="L135" s="100"/>
      <c r="M135" s="100"/>
    </row>
    <row r="136" spans="2:13" ht="14.4" customHeight="1" x14ac:dyDescent="0.3">
      <c r="B136" s="209" t="s">
        <v>232</v>
      </c>
      <c r="C136" s="209"/>
      <c r="D136" s="209"/>
      <c r="E136" s="209"/>
      <c r="F136" s="209"/>
      <c r="G136" s="209"/>
      <c r="H136" s="21"/>
      <c r="I136" s="1"/>
      <c r="J136" s="1"/>
      <c r="K136" s="1"/>
      <c r="L136" s="100"/>
      <c r="M136" s="100"/>
    </row>
    <row r="137" spans="2:13" x14ac:dyDescent="0.3">
      <c r="B137" s="209"/>
      <c r="C137" s="209"/>
      <c r="D137" s="209"/>
      <c r="E137" s="209"/>
      <c r="F137" s="209"/>
      <c r="G137" s="209"/>
      <c r="H137" s="21"/>
      <c r="I137" s="1"/>
      <c r="J137" s="1"/>
      <c r="K137" s="1"/>
      <c r="L137" s="100"/>
      <c r="M137" s="100"/>
    </row>
    <row r="138" spans="2:13" x14ac:dyDescent="0.3">
      <c r="B138" s="209"/>
      <c r="C138" s="209"/>
      <c r="D138" s="209"/>
      <c r="E138" s="209"/>
      <c r="F138" s="209"/>
      <c r="G138" s="209"/>
      <c r="H138" s="1"/>
      <c r="I138" s="1"/>
      <c r="J138" s="1"/>
      <c r="K138" s="1"/>
      <c r="L138" s="100"/>
      <c r="M138" s="100"/>
    </row>
    <row r="139" spans="2:13" x14ac:dyDescent="0.3">
      <c r="B139" s="22"/>
      <c r="C139" s="44"/>
      <c r="D139" s="22"/>
      <c r="E139" s="22"/>
      <c r="F139" s="22"/>
      <c r="G139" s="22"/>
      <c r="H139" s="1"/>
      <c r="I139" s="1"/>
      <c r="J139" s="1"/>
      <c r="K139" s="1"/>
      <c r="L139" s="100"/>
      <c r="M139" s="100"/>
    </row>
    <row r="140" spans="2:13" x14ac:dyDescent="0.3">
      <c r="B140" s="22"/>
      <c r="C140" s="44"/>
      <c r="D140" s="22"/>
      <c r="E140" s="22"/>
      <c r="F140" s="22"/>
      <c r="G140" s="22"/>
      <c r="H140" s="1"/>
      <c r="I140" s="1"/>
      <c r="J140" s="1"/>
      <c r="K140" s="1"/>
      <c r="L140" s="100"/>
      <c r="M140" s="100"/>
    </row>
    <row r="141" spans="2:13" x14ac:dyDescent="0.3">
      <c r="B141" s="22"/>
      <c r="C141" s="44"/>
      <c r="D141" s="22"/>
      <c r="E141" s="22"/>
      <c r="F141" s="22"/>
      <c r="G141" s="22"/>
      <c r="H141" s="1"/>
      <c r="I141" s="1"/>
      <c r="J141" s="1"/>
      <c r="K141" s="1"/>
      <c r="L141" s="100"/>
      <c r="M141" s="100"/>
    </row>
    <row r="142" spans="2:13" x14ac:dyDescent="0.3">
      <c r="B142" s="22"/>
      <c r="C142" s="44"/>
      <c r="D142" s="22"/>
      <c r="E142" s="22"/>
      <c r="F142" s="22"/>
      <c r="G142" s="22"/>
      <c r="H142" s="1"/>
      <c r="I142" s="1"/>
      <c r="J142" s="1"/>
      <c r="K142" s="1"/>
      <c r="L142" s="100"/>
      <c r="M142" s="100"/>
    </row>
    <row r="143" spans="2:13" x14ac:dyDescent="0.3">
      <c r="B143" s="22"/>
      <c r="C143" s="44"/>
      <c r="D143" s="22"/>
      <c r="E143" s="22"/>
      <c r="F143" s="22"/>
      <c r="G143" s="22"/>
      <c r="H143" s="1"/>
      <c r="I143" s="1"/>
      <c r="J143" s="1"/>
      <c r="K143" s="1"/>
      <c r="L143" s="100"/>
      <c r="M143" s="100"/>
    </row>
    <row r="144" spans="2:13" x14ac:dyDescent="0.3">
      <c r="B144" s="22"/>
      <c r="C144" s="44"/>
      <c r="D144" s="22"/>
      <c r="E144" s="22"/>
      <c r="F144" s="22"/>
      <c r="G144" s="22"/>
      <c r="H144" s="1"/>
      <c r="I144" s="1"/>
      <c r="J144" s="1"/>
      <c r="K144" s="1"/>
      <c r="L144" s="100"/>
      <c r="M144" s="100"/>
    </row>
    <row r="145" spans="1:13" x14ac:dyDescent="0.3">
      <c r="B145" s="22"/>
      <c r="C145" s="44"/>
      <c r="D145" s="22"/>
      <c r="E145" s="22"/>
      <c r="F145" s="22"/>
      <c r="G145" s="22"/>
      <c r="H145" s="1"/>
      <c r="I145" s="1"/>
      <c r="J145" s="1"/>
      <c r="K145" s="1"/>
      <c r="L145" s="100"/>
      <c r="M145" s="100"/>
    </row>
    <row r="146" spans="1:13" x14ac:dyDescent="0.3">
      <c r="B146" s="22"/>
      <c r="C146" s="44"/>
      <c r="D146" s="22"/>
      <c r="E146" s="22"/>
      <c r="F146" s="22"/>
      <c r="G146" s="22"/>
      <c r="H146" s="1"/>
      <c r="I146" s="1"/>
      <c r="J146" s="1"/>
      <c r="K146" s="1"/>
      <c r="L146" s="100"/>
      <c r="M146" s="100"/>
    </row>
    <row r="147" spans="1:13" x14ac:dyDescent="0.3">
      <c r="B147" s="22"/>
      <c r="C147" s="44"/>
      <c r="D147" s="22"/>
      <c r="E147" s="22"/>
      <c r="F147" s="22"/>
      <c r="G147" s="22"/>
      <c r="H147" s="1"/>
      <c r="I147" s="1"/>
      <c r="J147" s="1"/>
      <c r="K147" s="1"/>
      <c r="L147" s="100"/>
      <c r="M147" s="100"/>
    </row>
    <row r="148" spans="1:13" x14ac:dyDescent="0.3">
      <c r="B148" s="21"/>
      <c r="C148" s="44"/>
      <c r="D148" s="1"/>
      <c r="E148" s="1"/>
      <c r="F148" s="1"/>
      <c r="G148" s="1"/>
      <c r="H148" s="1"/>
      <c r="I148" s="1"/>
      <c r="J148" s="1"/>
      <c r="K148" s="1"/>
      <c r="L148" s="100"/>
      <c r="M148" s="100"/>
    </row>
    <row r="149" spans="1:13" x14ac:dyDescent="0.3">
      <c r="B149" s="21"/>
      <c r="C149" s="44"/>
      <c r="D149" s="1"/>
      <c r="E149" s="1"/>
      <c r="F149" s="1"/>
      <c r="G149" s="1"/>
      <c r="H149" s="1"/>
      <c r="I149" s="1"/>
      <c r="J149" s="1"/>
      <c r="K149" s="1"/>
      <c r="L149" s="100"/>
      <c r="M149" s="100"/>
    </row>
    <row r="150" spans="1:13" x14ac:dyDescent="0.3">
      <c r="B150" s="21"/>
      <c r="C150" s="44"/>
      <c r="D150" s="1"/>
      <c r="E150" s="1"/>
      <c r="F150" s="1"/>
      <c r="G150" s="1"/>
      <c r="H150" s="1"/>
      <c r="I150" s="1"/>
      <c r="J150" s="1"/>
      <c r="K150" s="1"/>
      <c r="L150" s="100"/>
      <c r="M150" s="100"/>
    </row>
    <row r="151" spans="1:13" x14ac:dyDescent="0.3">
      <c r="B151" s="21"/>
      <c r="C151" s="44"/>
      <c r="D151" s="1"/>
      <c r="E151" s="1"/>
      <c r="F151" s="1"/>
      <c r="G151" s="1"/>
      <c r="H151" s="1"/>
      <c r="I151" s="1"/>
      <c r="J151" s="1"/>
      <c r="K151" s="1"/>
      <c r="L151" s="100"/>
      <c r="M151" s="100"/>
    </row>
    <row r="152" spans="1:13" x14ac:dyDescent="0.3">
      <c r="B152" s="21"/>
      <c r="C152" s="44"/>
      <c r="D152" s="1"/>
      <c r="E152" s="1"/>
      <c r="F152" s="1"/>
      <c r="G152" s="1"/>
      <c r="H152" s="1"/>
      <c r="I152" s="1"/>
      <c r="J152" s="1"/>
      <c r="K152" s="1"/>
      <c r="L152" s="100"/>
      <c r="M152" s="100"/>
    </row>
    <row r="153" spans="1:13" x14ac:dyDescent="0.3">
      <c r="B153" s="21"/>
      <c r="C153" s="44"/>
      <c r="D153" s="1"/>
      <c r="E153" s="1"/>
      <c r="F153" s="1"/>
      <c r="G153" s="1"/>
      <c r="H153" s="1"/>
      <c r="I153" s="1"/>
      <c r="J153" s="1"/>
      <c r="K153" s="1"/>
      <c r="L153" s="100"/>
      <c r="M153" s="100"/>
    </row>
    <row r="154" spans="1:13" x14ac:dyDescent="0.3">
      <c r="B154" s="21"/>
      <c r="C154" s="44"/>
      <c r="D154" s="1"/>
      <c r="E154" s="1"/>
      <c r="F154" s="1"/>
      <c r="G154" s="1"/>
      <c r="H154" s="1"/>
      <c r="I154" s="1"/>
      <c r="J154" s="1"/>
      <c r="K154" s="1"/>
      <c r="L154" s="100"/>
      <c r="M154" s="100"/>
    </row>
    <row r="155" spans="1:13" x14ac:dyDescent="0.3">
      <c r="A155" s="55"/>
      <c r="B155" s="21"/>
      <c r="C155" s="44"/>
      <c r="D155" s="1"/>
      <c r="E155" s="1"/>
      <c r="F155" s="1"/>
      <c r="G155" s="1"/>
      <c r="H155" s="1"/>
      <c r="I155" s="1"/>
      <c r="J155" s="1"/>
      <c r="K155" s="1"/>
      <c r="L155" s="100"/>
      <c r="M155" s="100"/>
    </row>
    <row r="156" spans="1:13" x14ac:dyDescent="0.3">
      <c r="A156" s="55"/>
      <c r="B156" s="21"/>
      <c r="C156" s="44"/>
      <c r="D156" s="1"/>
      <c r="E156" s="1"/>
      <c r="F156" s="1"/>
      <c r="G156" s="1"/>
      <c r="H156" s="1"/>
      <c r="I156" s="1"/>
      <c r="J156" s="1"/>
      <c r="K156" s="1"/>
      <c r="L156" s="100"/>
      <c r="M156" s="100"/>
    </row>
    <row r="157" spans="1:13" x14ac:dyDescent="0.3">
      <c r="A157" s="55"/>
      <c r="B157" s="21"/>
      <c r="C157" s="44"/>
      <c r="D157" s="1"/>
      <c r="E157" s="1"/>
      <c r="F157" s="1"/>
      <c r="G157" s="1"/>
      <c r="H157" s="1"/>
      <c r="I157" s="1"/>
      <c r="J157" s="1"/>
      <c r="K157" s="1"/>
      <c r="L157" s="100"/>
      <c r="M157" s="100"/>
    </row>
    <row r="158" spans="1:13" x14ac:dyDescent="0.3">
      <c r="B158" s="208" t="s">
        <v>13</v>
      </c>
      <c r="C158" s="208"/>
      <c r="D158" s="208"/>
      <c r="E158" s="208"/>
      <c r="F158" s="208"/>
      <c r="G158" s="208"/>
      <c r="H158" s="1"/>
      <c r="I158" s="1"/>
      <c r="J158" s="1"/>
      <c r="K158" s="1"/>
      <c r="L158" s="100"/>
      <c r="M158" s="100"/>
    </row>
    <row r="159" spans="1:13" ht="30.6" customHeight="1" x14ac:dyDescent="0.3">
      <c r="B159" s="20" t="s">
        <v>14</v>
      </c>
      <c r="C159" s="206" t="s">
        <v>15</v>
      </c>
      <c r="D159" s="206"/>
      <c r="E159" s="206"/>
      <c r="F159" s="206"/>
      <c r="G159" s="206"/>
      <c r="H159" s="14"/>
      <c r="I159" s="1"/>
      <c r="J159" s="1"/>
      <c r="K159" s="1"/>
      <c r="L159" s="100"/>
      <c r="M159" s="100"/>
    </row>
    <row r="160" spans="1:13" ht="30.6" customHeight="1" x14ac:dyDescent="0.3">
      <c r="B160" s="12"/>
      <c r="C160" s="206" t="s">
        <v>28</v>
      </c>
      <c r="D160" s="206"/>
      <c r="E160" s="206"/>
      <c r="F160" s="206"/>
      <c r="G160" s="206"/>
      <c r="H160" s="14"/>
      <c r="I160" s="1"/>
      <c r="J160" s="1"/>
      <c r="K160" s="1"/>
      <c r="L160" s="100"/>
      <c r="M160" s="100"/>
    </row>
    <row r="161" spans="2:13" ht="101.4" customHeight="1" x14ac:dyDescent="0.3">
      <c r="B161" s="12"/>
      <c r="C161" s="206" t="s">
        <v>26</v>
      </c>
      <c r="D161" s="206"/>
      <c r="E161" s="206"/>
      <c r="F161" s="206"/>
      <c r="G161" s="206"/>
      <c r="H161" s="14"/>
      <c r="I161" s="1"/>
      <c r="J161" s="1"/>
      <c r="K161" s="1"/>
      <c r="L161" s="100"/>
      <c r="M161" s="100"/>
    </row>
    <row r="162" spans="2:13" x14ac:dyDescent="0.3">
      <c r="B162" s="12"/>
      <c r="D162" s="8"/>
      <c r="E162" s="191"/>
      <c r="F162" s="8"/>
      <c r="G162" s="8"/>
      <c r="H162" s="8"/>
    </row>
    <row r="163" spans="2:13" ht="14.4" customHeight="1" x14ac:dyDescent="0.3">
      <c r="B163" s="20" t="s">
        <v>16</v>
      </c>
      <c r="C163" s="203" t="s">
        <v>27</v>
      </c>
      <c r="D163" s="203"/>
      <c r="E163" s="203"/>
      <c r="F163" s="203"/>
      <c r="G163" s="203"/>
      <c r="H163" s="14"/>
    </row>
    <row r="164" spans="2:13" x14ac:dyDescent="0.3">
      <c r="B164" s="205" t="s">
        <v>17</v>
      </c>
      <c r="C164" s="203"/>
      <c r="D164" s="203"/>
      <c r="E164" s="203"/>
      <c r="F164" s="203"/>
      <c r="G164" s="203"/>
      <c r="H164" s="14"/>
    </row>
    <row r="165" spans="2:13" x14ac:dyDescent="0.3">
      <c r="B165" s="205"/>
      <c r="C165" s="203"/>
      <c r="D165" s="203"/>
      <c r="E165" s="203"/>
      <c r="F165" s="203"/>
      <c r="G165" s="203"/>
      <c r="H165" s="14"/>
    </row>
    <row r="166" spans="2:13" x14ac:dyDescent="0.3">
      <c r="B166" s="35"/>
      <c r="H166" s="14"/>
    </row>
    <row r="167" spans="2:13" ht="70.2" customHeight="1" x14ac:dyDescent="0.3">
      <c r="B167" s="20" t="s">
        <v>18</v>
      </c>
      <c r="C167" s="206" t="s">
        <v>29</v>
      </c>
      <c r="D167" s="206"/>
      <c r="E167" s="206"/>
      <c r="F167" s="206"/>
      <c r="G167" s="206"/>
      <c r="H167" s="14"/>
    </row>
    <row r="168" spans="2:13" ht="14.4" customHeight="1" x14ac:dyDescent="0.3">
      <c r="B168" s="205" t="s">
        <v>19</v>
      </c>
      <c r="C168" s="203" t="s">
        <v>20</v>
      </c>
      <c r="D168" s="203"/>
      <c r="E168" s="203"/>
      <c r="F168" s="203"/>
      <c r="G168" s="203"/>
      <c r="H168" s="8"/>
    </row>
    <row r="169" spans="2:13" x14ac:dyDescent="0.3">
      <c r="B169" s="205"/>
      <c r="C169" s="203"/>
      <c r="D169" s="203"/>
      <c r="E169" s="203"/>
      <c r="F169" s="203"/>
      <c r="G169" s="203"/>
      <c r="H169" s="8"/>
    </row>
    <row r="170" spans="2:13" x14ac:dyDescent="0.3">
      <c r="B170" s="205"/>
      <c r="C170" s="203"/>
      <c r="D170" s="203"/>
      <c r="E170" s="203"/>
      <c r="F170" s="203"/>
      <c r="G170" s="203"/>
      <c r="H170" s="8"/>
    </row>
    <row r="171" spans="2:13" x14ac:dyDescent="0.3">
      <c r="B171" s="36"/>
      <c r="D171" s="10"/>
      <c r="E171" s="189"/>
      <c r="F171" s="10"/>
      <c r="G171" s="10"/>
      <c r="H171" s="8"/>
    </row>
    <row r="172" spans="2:13" ht="98.4" customHeight="1" x14ac:dyDescent="0.3">
      <c r="B172" s="20" t="s">
        <v>21</v>
      </c>
      <c r="C172" s="206" t="s">
        <v>99</v>
      </c>
      <c r="D172" s="206"/>
      <c r="E172" s="206"/>
      <c r="F172" s="206"/>
      <c r="G172" s="206"/>
      <c r="H172" s="8"/>
    </row>
    <row r="173" spans="2:13" x14ac:dyDescent="0.3">
      <c r="B173" s="13"/>
      <c r="C173" s="213"/>
      <c r="D173" s="213"/>
      <c r="E173" s="213"/>
      <c r="F173" s="213"/>
      <c r="G173" s="213"/>
      <c r="H173" s="8"/>
    </row>
    <row r="174" spans="2:13" x14ac:dyDescent="0.3">
      <c r="B174" s="13"/>
      <c r="C174" s="213"/>
      <c r="D174" s="213"/>
      <c r="E174" s="213"/>
      <c r="F174" s="213"/>
      <c r="G174" s="213"/>
      <c r="H174" s="8"/>
    </row>
    <row r="175" spans="2:13" x14ac:dyDescent="0.3">
      <c r="B175" s="13"/>
      <c r="C175" s="44"/>
      <c r="D175" s="8"/>
      <c r="E175" s="191"/>
      <c r="F175" s="8"/>
      <c r="G175" s="8"/>
      <c r="H175" s="8"/>
    </row>
    <row r="176" spans="2:13" x14ac:dyDescent="0.3">
      <c r="B176" s="224" t="s">
        <v>101</v>
      </c>
      <c r="C176" s="224"/>
      <c r="D176" s="224"/>
      <c r="E176" s="224"/>
      <c r="F176" s="224"/>
      <c r="G176" s="224"/>
      <c r="H176" s="8"/>
    </row>
    <row r="177" spans="1:8" x14ac:dyDescent="0.3">
      <c r="B177" s="35"/>
      <c r="D177" s="9"/>
      <c r="E177" s="194"/>
      <c r="F177" s="9"/>
      <c r="G177" s="9"/>
      <c r="H177" s="9"/>
    </row>
    <row r="178" spans="1:8" ht="14.4" customHeight="1" x14ac:dyDescent="0.3">
      <c r="B178" s="203" t="s">
        <v>102</v>
      </c>
      <c r="C178" s="203"/>
      <c r="D178" s="203"/>
      <c r="E178" s="203"/>
      <c r="F178" s="203"/>
      <c r="G178" s="203"/>
      <c r="H178" s="14"/>
    </row>
    <row r="179" spans="1:8" x14ac:dyDescent="0.3">
      <c r="B179" s="203"/>
      <c r="C179" s="203"/>
      <c r="D179" s="203"/>
      <c r="E179" s="203"/>
      <c r="F179" s="203"/>
      <c r="G179" s="203"/>
      <c r="H179" s="14"/>
    </row>
    <row r="180" spans="1:8" ht="14.4" customHeight="1" x14ac:dyDescent="0.3">
      <c r="B180" s="203" t="s">
        <v>103</v>
      </c>
      <c r="C180" s="203"/>
      <c r="D180" s="203"/>
      <c r="E180" s="203"/>
      <c r="F180" s="203"/>
      <c r="G180" s="203"/>
      <c r="H180" s="14"/>
    </row>
    <row r="181" spans="1:8" x14ac:dyDescent="0.3">
      <c r="B181" s="203"/>
      <c r="C181" s="203"/>
      <c r="D181" s="203"/>
      <c r="E181" s="203"/>
      <c r="F181" s="203"/>
      <c r="G181" s="203"/>
      <c r="H181" s="1"/>
    </row>
    <row r="182" spans="1:8" x14ac:dyDescent="0.3">
      <c r="B182" s="203"/>
      <c r="C182" s="203"/>
      <c r="D182" s="203"/>
      <c r="E182" s="203"/>
      <c r="F182" s="203"/>
      <c r="G182" s="203"/>
      <c r="H182" s="1"/>
    </row>
    <row r="183" spans="1:8" x14ac:dyDescent="0.3">
      <c r="B183" s="231" t="s">
        <v>104</v>
      </c>
      <c r="C183" s="231"/>
      <c r="D183" s="231"/>
      <c r="E183" s="231"/>
      <c r="F183" s="231"/>
      <c r="G183" s="231"/>
    </row>
    <row r="189" spans="1:8" x14ac:dyDescent="0.3">
      <c r="A189" s="55"/>
    </row>
    <row r="190" spans="1:8" x14ac:dyDescent="0.3">
      <c r="A190" s="55"/>
    </row>
    <row r="191" spans="1:8" x14ac:dyDescent="0.3">
      <c r="B191" s="200" t="s">
        <v>152</v>
      </c>
      <c r="C191" s="200"/>
      <c r="D191" s="200"/>
      <c r="E191" s="200"/>
      <c r="F191" s="200"/>
      <c r="G191" s="200"/>
    </row>
    <row r="192" spans="1:8" x14ac:dyDescent="0.3">
      <c r="B192" s="54"/>
      <c r="C192" s="48"/>
      <c r="D192" s="18"/>
      <c r="E192" s="190"/>
      <c r="F192" s="18"/>
      <c r="G192" s="18"/>
    </row>
    <row r="194" spans="1:7" x14ac:dyDescent="0.3">
      <c r="B194" s="204" t="s">
        <v>100</v>
      </c>
      <c r="C194" s="204"/>
      <c r="D194" s="204"/>
      <c r="E194" s="204"/>
      <c r="F194" s="204"/>
      <c r="G194" s="204"/>
    </row>
    <row r="195" spans="1:7" x14ac:dyDescent="0.3">
      <c r="B195" s="38" t="s">
        <v>105</v>
      </c>
      <c r="C195" s="42" t="s">
        <v>111</v>
      </c>
    </row>
    <row r="196" spans="1:7" x14ac:dyDescent="0.3">
      <c r="B196" s="38" t="s">
        <v>106</v>
      </c>
      <c r="C196" s="42" t="s">
        <v>112</v>
      </c>
    </row>
    <row r="197" spans="1:7" x14ac:dyDescent="0.3">
      <c r="B197" s="38" t="s">
        <v>107</v>
      </c>
      <c r="C197" s="42" t="s">
        <v>113</v>
      </c>
    </row>
    <row r="198" spans="1:7" x14ac:dyDescent="0.3">
      <c r="B198" s="38" t="s">
        <v>108</v>
      </c>
      <c r="C198" s="42" t="s">
        <v>114</v>
      </c>
      <c r="D198" t="s">
        <v>115</v>
      </c>
    </row>
    <row r="199" spans="1:7" x14ac:dyDescent="0.3">
      <c r="B199" s="38" t="s">
        <v>109</v>
      </c>
      <c r="C199" s="42" t="s">
        <v>116</v>
      </c>
    </row>
    <row r="200" spans="1:7" x14ac:dyDescent="0.3">
      <c r="B200" s="38" t="s">
        <v>110</v>
      </c>
      <c r="C200" s="42" t="s">
        <v>117</v>
      </c>
    </row>
    <row r="201" spans="1:7" x14ac:dyDescent="0.3">
      <c r="B201" s="201" t="s">
        <v>161</v>
      </c>
      <c r="C201" s="201"/>
      <c r="D201" s="201"/>
      <c r="E201" s="201"/>
      <c r="F201" s="201"/>
      <c r="G201" s="201"/>
    </row>
    <row r="202" spans="1:7" x14ac:dyDescent="0.3">
      <c r="A202" s="55"/>
    </row>
    <row r="203" spans="1:7" x14ac:dyDescent="0.3">
      <c r="B203" s="204" t="s">
        <v>118</v>
      </c>
      <c r="C203" s="204"/>
      <c r="D203" s="204"/>
      <c r="E203" s="204"/>
      <c r="F203" s="204"/>
      <c r="G203" s="204"/>
    </row>
    <row r="204" spans="1:7" x14ac:dyDescent="0.3">
      <c r="B204" s="47"/>
      <c r="C204" s="48" t="s">
        <v>119</v>
      </c>
      <c r="D204" s="3"/>
      <c r="E204" s="3"/>
      <c r="F204" s="3"/>
      <c r="G204" s="3"/>
    </row>
    <row r="205" spans="1:7" x14ac:dyDescent="0.3">
      <c r="B205" s="4" t="s">
        <v>120</v>
      </c>
      <c r="C205" s="42" t="s">
        <v>130</v>
      </c>
    </row>
    <row r="206" spans="1:7" x14ac:dyDescent="0.3">
      <c r="B206" s="4" t="s">
        <v>121</v>
      </c>
      <c r="C206" s="42" t="s">
        <v>131</v>
      </c>
    </row>
    <row r="207" spans="1:7" x14ac:dyDescent="0.3">
      <c r="B207" s="4" t="s">
        <v>122</v>
      </c>
      <c r="C207" s="42" t="s">
        <v>132</v>
      </c>
    </row>
    <row r="208" spans="1:7" x14ac:dyDescent="0.3">
      <c r="B208" s="4" t="s">
        <v>123</v>
      </c>
      <c r="C208" s="42" t="s">
        <v>135</v>
      </c>
    </row>
    <row r="209" spans="1:16" x14ac:dyDescent="0.3">
      <c r="B209" s="4" t="s">
        <v>124</v>
      </c>
      <c r="C209" s="42" t="s">
        <v>133</v>
      </c>
    </row>
    <row r="210" spans="1:16" x14ac:dyDescent="0.3">
      <c r="B210" s="4" t="s">
        <v>125</v>
      </c>
      <c r="C210" s="42" t="s">
        <v>134</v>
      </c>
    </row>
    <row r="211" spans="1:16" x14ac:dyDescent="0.3">
      <c r="B211" s="4" t="s">
        <v>126</v>
      </c>
      <c r="C211" s="42" t="s">
        <v>136</v>
      </c>
    </row>
    <row r="212" spans="1:16" x14ac:dyDescent="0.3">
      <c r="B212" s="4" t="s">
        <v>127</v>
      </c>
      <c r="C212" s="42" t="s">
        <v>137</v>
      </c>
    </row>
    <row r="213" spans="1:16" x14ac:dyDescent="0.3">
      <c r="B213" s="201" t="s">
        <v>161</v>
      </c>
      <c r="C213" s="201"/>
      <c r="D213" s="201"/>
      <c r="E213" s="201"/>
      <c r="F213" s="201"/>
      <c r="G213" s="201"/>
    </row>
    <row r="214" spans="1:16" s="59" customFormat="1" x14ac:dyDescent="0.3">
      <c r="A214" s="57"/>
      <c r="B214" s="58"/>
      <c r="C214" s="63"/>
      <c r="D214" s="58"/>
      <c r="E214" s="58"/>
      <c r="F214" s="58"/>
      <c r="G214" s="58"/>
      <c r="L214" s="263"/>
      <c r="M214" s="263"/>
      <c r="N214" s="263"/>
      <c r="O214" s="263"/>
      <c r="P214" s="263"/>
    </row>
    <row r="215" spans="1:16" x14ac:dyDescent="0.3">
      <c r="B215" s="204" t="s">
        <v>128</v>
      </c>
      <c r="C215" s="204"/>
      <c r="D215" s="204"/>
      <c r="E215" s="204"/>
      <c r="F215" s="204"/>
      <c r="G215" s="204"/>
    </row>
    <row r="216" spans="1:16" x14ac:dyDescent="0.3">
      <c r="C216" s="48" t="s">
        <v>129</v>
      </c>
    </row>
    <row r="217" spans="1:16" x14ac:dyDescent="0.3">
      <c r="B217" s="4" t="s">
        <v>138</v>
      </c>
    </row>
    <row r="218" spans="1:16" x14ac:dyDescent="0.3">
      <c r="B218" s="4" t="s">
        <v>139</v>
      </c>
    </row>
    <row r="219" spans="1:16" x14ac:dyDescent="0.3">
      <c r="B219" s="4" t="s">
        <v>140</v>
      </c>
    </row>
    <row r="220" spans="1:16" x14ac:dyDescent="0.3">
      <c r="A220" s="55"/>
      <c r="B220" s="201" t="s">
        <v>161</v>
      </c>
      <c r="C220" s="201"/>
      <c r="D220" s="201"/>
      <c r="E220" s="201"/>
      <c r="F220" s="201"/>
      <c r="G220" s="201"/>
    </row>
    <row r="222" spans="1:16" x14ac:dyDescent="0.3">
      <c r="B222" s="204" t="s">
        <v>141</v>
      </c>
      <c r="C222" s="204"/>
      <c r="D222" s="204"/>
      <c r="E222" s="204"/>
      <c r="F222" s="204"/>
      <c r="G222" s="204"/>
    </row>
    <row r="223" spans="1:16" x14ac:dyDescent="0.3">
      <c r="B223" s="4" t="s">
        <v>142</v>
      </c>
    </row>
    <row r="224" spans="1:16" x14ac:dyDescent="0.3">
      <c r="B224" s="4" t="s">
        <v>143</v>
      </c>
    </row>
    <row r="225" spans="1:16" x14ac:dyDescent="0.3">
      <c r="B225" s="4" t="s">
        <v>144</v>
      </c>
    </row>
    <row r="226" spans="1:16" x14ac:dyDescent="0.3">
      <c r="B226" s="4" t="s">
        <v>145</v>
      </c>
    </row>
    <row r="227" spans="1:16" x14ac:dyDescent="0.3">
      <c r="B227" s="4" t="s">
        <v>146</v>
      </c>
    </row>
    <row r="228" spans="1:16" x14ac:dyDescent="0.3">
      <c r="B228" s="201" t="s">
        <v>161</v>
      </c>
      <c r="C228" s="201"/>
      <c r="D228" s="201"/>
      <c r="E228" s="201"/>
      <c r="F228" s="201"/>
      <c r="G228" s="201"/>
    </row>
    <row r="229" spans="1:16" s="59" customFormat="1" x14ac:dyDescent="0.3">
      <c r="A229" s="57"/>
      <c r="B229" s="58"/>
      <c r="C229" s="63"/>
      <c r="D229" s="58"/>
      <c r="E229" s="58"/>
      <c r="F229" s="58"/>
      <c r="G229" s="58"/>
      <c r="L229" s="263"/>
      <c r="M229" s="263"/>
      <c r="N229" s="263"/>
      <c r="O229" s="263"/>
      <c r="P229" s="263"/>
    </row>
    <row r="230" spans="1:16" x14ac:dyDescent="0.3">
      <c r="B230" s="224" t="s">
        <v>147</v>
      </c>
      <c r="C230" s="224"/>
      <c r="D230" s="224"/>
      <c r="E230" s="224"/>
      <c r="F230" s="224"/>
      <c r="G230" s="224"/>
    </row>
    <row r="231" spans="1:16" x14ac:dyDescent="0.3">
      <c r="B231" s="4" t="s">
        <v>151</v>
      </c>
    </row>
    <row r="232" spans="1:16" x14ac:dyDescent="0.3">
      <c r="B232" s="4" t="s">
        <v>148</v>
      </c>
    </row>
    <row r="233" spans="1:16" x14ac:dyDescent="0.3">
      <c r="B233" s="4" t="s">
        <v>149</v>
      </c>
    </row>
    <row r="234" spans="1:16" x14ac:dyDescent="0.3">
      <c r="B234" s="4" t="s">
        <v>150</v>
      </c>
    </row>
    <row r="235" spans="1:16" x14ac:dyDescent="0.3">
      <c r="B235" s="201" t="s">
        <v>161</v>
      </c>
      <c r="C235" s="201"/>
      <c r="D235" s="201"/>
      <c r="E235" s="201"/>
      <c r="F235" s="201"/>
      <c r="G235" s="201"/>
    </row>
    <row r="243" spans="1:8" x14ac:dyDescent="0.3">
      <c r="A243" s="45" t="s">
        <v>153</v>
      </c>
      <c r="B243" s="200" t="s">
        <v>154</v>
      </c>
      <c r="C243" s="200"/>
      <c r="D243" s="200"/>
      <c r="E243" s="200"/>
      <c r="F243" s="200"/>
      <c r="G243" s="200"/>
      <c r="H243" s="200"/>
    </row>
    <row r="245" spans="1:8" x14ac:dyDescent="0.3">
      <c r="B245" s="47" t="s">
        <v>155</v>
      </c>
      <c r="C245" s="42">
        <v>1</v>
      </c>
    </row>
    <row r="246" spans="1:8" x14ac:dyDescent="0.3">
      <c r="C246" s="42">
        <v>2</v>
      </c>
    </row>
    <row r="247" spans="1:8" x14ac:dyDescent="0.3">
      <c r="C247" s="42">
        <v>3</v>
      </c>
    </row>
    <row r="248" spans="1:8" x14ac:dyDescent="0.3">
      <c r="C248" s="42">
        <v>4</v>
      </c>
    </row>
    <row r="249" spans="1:8" x14ac:dyDescent="0.3">
      <c r="B249" s="201" t="s">
        <v>161</v>
      </c>
      <c r="C249" s="201"/>
      <c r="D249" s="201"/>
      <c r="E249" s="201"/>
      <c r="F249" s="201"/>
      <c r="G249" s="201"/>
    </row>
    <row r="251" spans="1:8" x14ac:dyDescent="0.3">
      <c r="A251" s="45" t="s">
        <v>162</v>
      </c>
      <c r="B251" s="200" t="s">
        <v>163</v>
      </c>
      <c r="C251" s="200"/>
      <c r="D251" s="200"/>
      <c r="E251" s="200"/>
      <c r="F251" s="200"/>
      <c r="G251" s="200"/>
      <c r="H251" s="200"/>
    </row>
    <row r="252" spans="1:8" x14ac:dyDescent="0.3">
      <c r="A252" s="45"/>
      <c r="B252" s="200" t="s">
        <v>164</v>
      </c>
      <c r="C252" s="200"/>
      <c r="D252" s="200"/>
      <c r="E252" s="200"/>
      <c r="F252" s="200"/>
      <c r="G252" s="200"/>
      <c r="H252" s="200"/>
    </row>
    <row r="254" spans="1:8" x14ac:dyDescent="0.3">
      <c r="B254" s="4" t="s">
        <v>70</v>
      </c>
    </row>
    <row r="256" spans="1:8" x14ac:dyDescent="0.3">
      <c r="B256" s="201" t="s">
        <v>161</v>
      </c>
      <c r="C256" s="201"/>
      <c r="D256" s="201"/>
      <c r="E256" s="201"/>
      <c r="F256" s="201"/>
      <c r="G256" s="201"/>
    </row>
    <row r="259" spans="1:16" x14ac:dyDescent="0.3">
      <c r="A259" s="45" t="s">
        <v>165</v>
      </c>
      <c r="B259" s="200" t="s">
        <v>166</v>
      </c>
      <c r="C259" s="200"/>
      <c r="D259" s="200"/>
      <c r="E259" s="200"/>
      <c r="F259" s="200"/>
      <c r="G259" s="200"/>
      <c r="H259" s="200"/>
    </row>
    <row r="260" spans="1:16" x14ac:dyDescent="0.3">
      <c r="B260" s="200" t="s">
        <v>167</v>
      </c>
      <c r="C260" s="200"/>
      <c r="D260" s="200"/>
      <c r="E260" s="200"/>
      <c r="F260" s="200"/>
      <c r="G260" s="200"/>
      <c r="H260" s="200"/>
    </row>
    <row r="261" spans="1:16" x14ac:dyDescent="0.3">
      <c r="C261" s="197"/>
      <c r="D261" s="195"/>
      <c r="E261" s="195"/>
      <c r="F261" s="195"/>
      <c r="G261" s="195"/>
    </row>
    <row r="262" spans="1:16" x14ac:dyDescent="0.3">
      <c r="B262" s="47" t="s">
        <v>70</v>
      </c>
      <c r="C262" s="283">
        <v>183</v>
      </c>
      <c r="D262" s="284">
        <v>1</v>
      </c>
      <c r="E262" s="284"/>
      <c r="F262" s="285">
        <v>10000</v>
      </c>
      <c r="G262" s="285">
        <f>C262*D262*F262</f>
        <v>1830000</v>
      </c>
    </row>
    <row r="263" spans="1:16" x14ac:dyDescent="0.3">
      <c r="B263" s="47" t="s">
        <v>169</v>
      </c>
      <c r="C263" s="286" t="s">
        <v>218</v>
      </c>
      <c r="D263" s="287" t="s">
        <v>219</v>
      </c>
      <c r="E263" s="287"/>
      <c r="F263" s="287" t="s">
        <v>220</v>
      </c>
      <c r="G263" s="287" t="s">
        <v>221</v>
      </c>
    </row>
    <row r="264" spans="1:16" x14ac:dyDescent="0.3">
      <c r="B264" s="244"/>
      <c r="C264" s="244"/>
      <c r="D264" s="244"/>
      <c r="E264" s="244"/>
      <c r="F264" s="244"/>
      <c r="G264" s="244"/>
    </row>
    <row r="265" spans="1:16" x14ac:dyDescent="0.3">
      <c r="A265" s="55"/>
    </row>
    <row r="266" spans="1:16" ht="28.8" x14ac:dyDescent="0.3">
      <c r="B266" s="47" t="s">
        <v>168</v>
      </c>
    </row>
    <row r="267" spans="1:16" ht="15.6" x14ac:dyDescent="0.3">
      <c r="B267" s="201" t="s">
        <v>161</v>
      </c>
      <c r="C267" s="201"/>
      <c r="D267" s="201"/>
      <c r="E267" s="201"/>
      <c r="F267" s="201"/>
      <c r="G267" s="201"/>
      <c r="L267" s="288" t="s">
        <v>306</v>
      </c>
      <c r="M267" s="288"/>
      <c r="N267" s="288"/>
      <c r="O267" s="288"/>
      <c r="P267" s="288"/>
    </row>
    <row r="268" spans="1:16" x14ac:dyDescent="0.3">
      <c r="K268" s="1"/>
      <c r="L268" s="100"/>
    </row>
    <row r="269" spans="1:16" ht="18.600000000000001" customHeight="1" thickBot="1" x14ac:dyDescent="0.35">
      <c r="B269" s="229" t="s">
        <v>243</v>
      </c>
      <c r="C269" s="229"/>
      <c r="D269" s="229"/>
      <c r="E269" s="229"/>
      <c r="F269" s="229"/>
      <c r="G269" s="229"/>
      <c r="H269" s="229"/>
      <c r="I269" s="229"/>
      <c r="J269" s="229"/>
      <c r="K269" s="183"/>
      <c r="L269" s="100"/>
      <c r="P269" s="192" t="s">
        <v>302</v>
      </c>
    </row>
    <row r="270" spans="1:16" ht="15" thickBot="1" x14ac:dyDescent="0.35">
      <c r="B270" s="101" t="s">
        <v>169</v>
      </c>
      <c r="C270" s="101" t="s">
        <v>170</v>
      </c>
      <c r="D270" s="67" t="s">
        <v>171</v>
      </c>
      <c r="E270" s="67"/>
      <c r="F270" s="184" t="s">
        <v>223</v>
      </c>
      <c r="G270" s="67" t="s">
        <v>233</v>
      </c>
      <c r="H270" s="67" t="s">
        <v>224</v>
      </c>
      <c r="I270" s="67" t="s">
        <v>234</v>
      </c>
      <c r="J270" s="139" t="s">
        <v>235</v>
      </c>
      <c r="K270" s="1"/>
      <c r="L270" s="248" t="s">
        <v>297</v>
      </c>
      <c r="M270" s="249" t="s">
        <v>298</v>
      </c>
      <c r="N270" s="249" t="s">
        <v>299</v>
      </c>
      <c r="O270" s="249" t="s">
        <v>300</v>
      </c>
      <c r="P270" s="265" t="s">
        <v>301</v>
      </c>
    </row>
    <row r="271" spans="1:16" ht="29.4" thickBot="1" x14ac:dyDescent="0.35">
      <c r="B271" s="159" t="s">
        <v>236</v>
      </c>
      <c r="C271" s="122">
        <f>78.9+117.66</f>
        <v>196.56</v>
      </c>
      <c r="D271" s="73">
        <f>23453.46</f>
        <v>23453.46</v>
      </c>
      <c r="E271" s="73">
        <f>C271*D271</f>
        <v>4610012.0976</v>
      </c>
      <c r="F271" s="245">
        <v>0.89700000000000002</v>
      </c>
      <c r="G271" s="246">
        <v>0.98</v>
      </c>
      <c r="H271" s="246">
        <v>1.125</v>
      </c>
      <c r="I271" s="246">
        <f>F271*G271*H271</f>
        <v>0.98894249999999995</v>
      </c>
      <c r="J271" s="247">
        <f>I271*D271*C271</f>
        <v>4559036.8888307875</v>
      </c>
      <c r="K271" s="1"/>
      <c r="L271" s="266">
        <v>4</v>
      </c>
      <c r="M271" s="113">
        <v>9.5</v>
      </c>
      <c r="N271" s="113">
        <v>70</v>
      </c>
      <c r="O271" s="267">
        <f>(1-(L271/N271)^1.4)*M271/10</f>
        <v>0.93272292028199855</v>
      </c>
      <c r="P271" s="268">
        <f>E271*O271</f>
        <v>4299863.9462088132</v>
      </c>
    </row>
    <row r="272" spans="1:16" s="108" customFormat="1" ht="15" thickBot="1" x14ac:dyDescent="0.35">
      <c r="A272" s="104"/>
      <c r="B272" s="160"/>
      <c r="C272" s="109" t="s">
        <v>172</v>
      </c>
      <c r="D272" s="161"/>
      <c r="E272" s="161"/>
      <c r="F272" s="248">
        <v>0.89700000000000002</v>
      </c>
      <c r="G272" s="249">
        <v>0.98</v>
      </c>
      <c r="H272" s="249">
        <v>1.125</v>
      </c>
      <c r="I272" s="249">
        <f>F272*G272*H272</f>
        <v>0.98894249999999995</v>
      </c>
      <c r="J272" s="250">
        <f>J271</f>
        <v>4559036.8888307875</v>
      </c>
      <c r="L272" s="107"/>
      <c r="M272" s="107"/>
      <c r="N272" s="107"/>
      <c r="O272" s="107"/>
      <c r="P272" s="264"/>
    </row>
    <row r="273" spans="1:16" s="108" customFormat="1" x14ac:dyDescent="0.3">
      <c r="A273" s="104"/>
      <c r="B273" s="160"/>
      <c r="C273" s="105"/>
      <c r="D273" s="106"/>
      <c r="E273" s="106"/>
      <c r="F273" s="106"/>
      <c r="G273" s="107"/>
      <c r="H273" s="107"/>
      <c r="I273" s="104"/>
      <c r="J273" s="104"/>
      <c r="K273" s="104"/>
      <c r="L273" s="107"/>
      <c r="M273" s="107"/>
      <c r="N273" s="107"/>
      <c r="O273" s="107"/>
      <c r="P273" s="264"/>
    </row>
    <row r="274" spans="1:16" ht="18.600000000000001" customHeight="1" thickBot="1" x14ac:dyDescent="0.35">
      <c r="A274" s="99"/>
      <c r="B274" s="229" t="s">
        <v>244</v>
      </c>
      <c r="C274" s="229"/>
      <c r="D274" s="229"/>
      <c r="E274" s="229"/>
      <c r="F274" s="229"/>
      <c r="G274" s="229"/>
      <c r="H274" s="229"/>
      <c r="I274" s="229"/>
      <c r="J274" s="229"/>
      <c r="K274" s="116"/>
      <c r="L274" s="100"/>
      <c r="P274" s="264"/>
    </row>
    <row r="275" spans="1:16" ht="15" thickBot="1" x14ac:dyDescent="0.35">
      <c r="A275" s="99"/>
      <c r="B275" s="131" t="s">
        <v>169</v>
      </c>
      <c r="C275" s="131" t="s">
        <v>170</v>
      </c>
      <c r="D275" s="123" t="s">
        <v>171</v>
      </c>
      <c r="E275" s="123"/>
      <c r="F275" s="132" t="s">
        <v>223</v>
      </c>
      <c r="G275" s="123" t="s">
        <v>233</v>
      </c>
      <c r="H275" s="123" t="s">
        <v>224</v>
      </c>
      <c r="I275" s="123" t="s">
        <v>234</v>
      </c>
      <c r="J275" s="142" t="s">
        <v>235</v>
      </c>
      <c r="K275" s="1"/>
      <c r="L275" s="248" t="s">
        <v>297</v>
      </c>
      <c r="M275" s="249" t="s">
        <v>298</v>
      </c>
      <c r="N275" s="249" t="s">
        <v>299</v>
      </c>
      <c r="O275" s="249" t="s">
        <v>300</v>
      </c>
      <c r="P275" s="265" t="s">
        <v>301</v>
      </c>
    </row>
    <row r="276" spans="1:16" ht="29.4" thickBot="1" x14ac:dyDescent="0.35">
      <c r="A276" s="99"/>
      <c r="B276" s="162" t="s">
        <v>247</v>
      </c>
      <c r="C276" s="185">
        <f>36.08+24.55</f>
        <v>60.629999999999995</v>
      </c>
      <c r="D276" s="158">
        <f>23453.46</f>
        <v>23453.46</v>
      </c>
      <c r="E276" s="158">
        <f>D276*C276</f>
        <v>1421983.2797999999</v>
      </c>
      <c r="F276" s="245">
        <v>0.89700000000000002</v>
      </c>
      <c r="G276" s="246">
        <v>0.98</v>
      </c>
      <c r="H276" s="246">
        <v>1.125</v>
      </c>
      <c r="I276" s="246">
        <f>F276*G276*H276</f>
        <v>0.98894249999999995</v>
      </c>
      <c r="J276" s="247">
        <f>I276*D276*C276</f>
        <v>1406259.6996836113</v>
      </c>
      <c r="K276" s="1"/>
      <c r="L276" s="266">
        <v>4</v>
      </c>
      <c r="M276" s="113">
        <v>9.5</v>
      </c>
      <c r="N276" s="113">
        <v>70</v>
      </c>
      <c r="O276" s="267">
        <f>(1-(L276/N276)^1.4)*M276/10</f>
        <v>0.93272292028199855</v>
      </c>
      <c r="P276" s="268">
        <f t="shared" ref="P272:P287" si="0">E276*O276</f>
        <v>1326316.3973272301</v>
      </c>
    </row>
    <row r="277" spans="1:16" ht="15" thickBot="1" x14ac:dyDescent="0.35">
      <c r="A277" s="99"/>
      <c r="B277" s="160"/>
      <c r="C277" s="109" t="s">
        <v>172</v>
      </c>
      <c r="D277" s="161"/>
      <c r="E277" s="161"/>
      <c r="F277" s="251">
        <v>0.89700000000000002</v>
      </c>
      <c r="G277" s="252">
        <v>0.98</v>
      </c>
      <c r="H277" s="252">
        <v>1.125</v>
      </c>
      <c r="I277" s="252">
        <f>F277*G277*H277</f>
        <v>0.98894249999999995</v>
      </c>
      <c r="J277" s="253">
        <f>J276</f>
        <v>1406259.6996836113</v>
      </c>
      <c r="K277" s="1"/>
      <c r="L277" s="100"/>
      <c r="P277" s="264"/>
    </row>
    <row r="278" spans="1:16" x14ac:dyDescent="0.3">
      <c r="A278" s="99"/>
      <c r="B278" s="100"/>
      <c r="C278" s="100"/>
      <c r="D278" s="100"/>
      <c r="E278" s="100"/>
      <c r="F278" s="100"/>
      <c r="G278" s="100"/>
      <c r="H278" s="100"/>
      <c r="I278" s="99"/>
      <c r="J278" s="98"/>
      <c r="K278" s="116"/>
      <c r="L278" s="100"/>
      <c r="P278" s="264"/>
    </row>
    <row r="279" spans="1:16" ht="18.600000000000001" customHeight="1" thickBot="1" x14ac:dyDescent="0.35">
      <c r="B279" s="229" t="s">
        <v>246</v>
      </c>
      <c r="C279" s="229"/>
      <c r="D279" s="229"/>
      <c r="E279" s="229"/>
      <c r="F279" s="229"/>
      <c r="G279" s="229"/>
      <c r="H279" s="229"/>
      <c r="I279" s="229"/>
      <c r="J279" s="229"/>
      <c r="K279" s="183"/>
      <c r="L279" s="100"/>
      <c r="P279" s="264"/>
    </row>
    <row r="280" spans="1:16" ht="15" thickBot="1" x14ac:dyDescent="0.35">
      <c r="B280" s="131" t="s">
        <v>169</v>
      </c>
      <c r="C280" s="131" t="s">
        <v>170</v>
      </c>
      <c r="D280" s="123" t="s">
        <v>171</v>
      </c>
      <c r="E280" s="123"/>
      <c r="F280" s="132" t="s">
        <v>223</v>
      </c>
      <c r="G280" s="123" t="s">
        <v>233</v>
      </c>
      <c r="H280" s="123" t="s">
        <v>224</v>
      </c>
      <c r="I280" s="123" t="s">
        <v>234</v>
      </c>
      <c r="J280" s="142" t="s">
        <v>235</v>
      </c>
      <c r="K280" s="1"/>
      <c r="L280" s="248" t="s">
        <v>297</v>
      </c>
      <c r="M280" s="249" t="s">
        <v>298</v>
      </c>
      <c r="N280" s="249" t="s">
        <v>299</v>
      </c>
      <c r="O280" s="249" t="s">
        <v>300</v>
      </c>
      <c r="P280" s="265" t="s">
        <v>301</v>
      </c>
    </row>
    <row r="281" spans="1:16" x14ac:dyDescent="0.3">
      <c r="B281" s="163" t="s">
        <v>241</v>
      </c>
      <c r="C281" s="119">
        <v>1</v>
      </c>
      <c r="D281" s="114">
        <v>110000</v>
      </c>
      <c r="E281" s="115">
        <f>C281*D281</f>
        <v>110000</v>
      </c>
      <c r="F281" s="254">
        <v>1</v>
      </c>
      <c r="G281" s="254">
        <v>1</v>
      </c>
      <c r="H281" s="254">
        <v>1</v>
      </c>
      <c r="I281" s="254">
        <f>F281*G281*H281</f>
        <v>1</v>
      </c>
      <c r="J281" s="255">
        <f>I281*D281*C281</f>
        <v>110000</v>
      </c>
      <c r="K281" s="1"/>
      <c r="L281" s="269">
        <v>4</v>
      </c>
      <c r="M281" s="145">
        <v>9.5</v>
      </c>
      <c r="N281" s="145">
        <v>40</v>
      </c>
      <c r="O281" s="270">
        <f t="shared" ref="O281:O286" si="1">(1-(L281/N281)^1.4)*M281/10</f>
        <v>0.91217981879741772</v>
      </c>
      <c r="P281" s="271">
        <f t="shared" si="0"/>
        <v>100339.78006771595</v>
      </c>
    </row>
    <row r="282" spans="1:16" x14ac:dyDescent="0.3">
      <c r="A282" s="95"/>
      <c r="B282" s="164" t="s">
        <v>242</v>
      </c>
      <c r="C282" s="120">
        <v>9.8000000000000007</v>
      </c>
      <c r="D282" s="70">
        <v>1800</v>
      </c>
      <c r="E282" s="71">
        <f t="shared" ref="E282:E286" si="2">C282*D282</f>
        <v>17640</v>
      </c>
      <c r="F282" s="107">
        <v>1</v>
      </c>
      <c r="G282" s="107">
        <v>1</v>
      </c>
      <c r="H282" s="107">
        <v>1</v>
      </c>
      <c r="I282" s="107">
        <f t="shared" ref="I282:I286" si="3">F282*G282*H282</f>
        <v>1</v>
      </c>
      <c r="J282" s="256">
        <f>I282*D282*C282</f>
        <v>17640</v>
      </c>
      <c r="K282" s="1"/>
      <c r="L282" s="272">
        <v>4</v>
      </c>
      <c r="M282" s="126">
        <v>9.5</v>
      </c>
      <c r="N282" s="126">
        <v>70</v>
      </c>
      <c r="O282" s="273">
        <f t="shared" si="1"/>
        <v>0.93272292028199855</v>
      </c>
      <c r="P282" s="274">
        <f t="shared" si="0"/>
        <v>16453.232313774453</v>
      </c>
    </row>
    <row r="283" spans="1:16" x14ac:dyDescent="0.3">
      <c r="A283" s="95"/>
      <c r="B283" s="164" t="s">
        <v>237</v>
      </c>
      <c r="C283" s="121">
        <f>26.4</f>
        <v>26.4</v>
      </c>
      <c r="D283" s="70">
        <v>6067.8</v>
      </c>
      <c r="E283" s="71">
        <f t="shared" si="2"/>
        <v>160189.91999999998</v>
      </c>
      <c r="F283" s="107">
        <v>0.89700000000000002</v>
      </c>
      <c r="G283" s="107">
        <v>0.98</v>
      </c>
      <c r="H283" s="107">
        <v>1.125</v>
      </c>
      <c r="I283" s="107">
        <f t="shared" si="3"/>
        <v>0.98894249999999995</v>
      </c>
      <c r="J283" s="256">
        <f>I283*D283*C283</f>
        <v>158418.61995960001</v>
      </c>
      <c r="K283" s="1"/>
      <c r="L283" s="272">
        <v>4</v>
      </c>
      <c r="M283" s="126">
        <v>9.5</v>
      </c>
      <c r="N283" s="126">
        <v>70</v>
      </c>
      <c r="O283" s="273">
        <f t="shared" si="1"/>
        <v>0.93272292028199855</v>
      </c>
      <c r="P283" s="274">
        <f t="shared" si="0"/>
        <v>149412.8099821397</v>
      </c>
    </row>
    <row r="284" spans="1:16" x14ac:dyDescent="0.3">
      <c r="A284" s="95"/>
      <c r="B284" s="164" t="s">
        <v>238</v>
      </c>
      <c r="C284" s="120">
        <v>1</v>
      </c>
      <c r="D284" s="70">
        <v>95000</v>
      </c>
      <c r="E284" s="71">
        <f t="shared" si="2"/>
        <v>95000</v>
      </c>
      <c r="F284" s="107">
        <v>1</v>
      </c>
      <c r="G284" s="107">
        <v>1</v>
      </c>
      <c r="H284" s="107">
        <v>1</v>
      </c>
      <c r="I284" s="107">
        <f t="shared" si="3"/>
        <v>1</v>
      </c>
      <c r="J284" s="256">
        <f>I284*D284*C284</f>
        <v>95000</v>
      </c>
      <c r="K284" s="1"/>
      <c r="L284" s="272">
        <v>4</v>
      </c>
      <c r="M284" s="126">
        <v>9.5</v>
      </c>
      <c r="N284" s="126">
        <v>70</v>
      </c>
      <c r="O284" s="273">
        <f t="shared" si="1"/>
        <v>0.93272292028199855</v>
      </c>
      <c r="P284" s="274">
        <f t="shared" si="0"/>
        <v>88608.677426789858</v>
      </c>
    </row>
    <row r="285" spans="1:16" x14ac:dyDescent="0.3">
      <c r="A285" s="95"/>
      <c r="B285" s="164" t="s">
        <v>239</v>
      </c>
      <c r="C285" s="120">
        <v>4.0999999999999996</v>
      </c>
      <c r="D285" s="70">
        <f>580+1220</f>
        <v>1800</v>
      </c>
      <c r="E285" s="71">
        <f t="shared" si="2"/>
        <v>7379.9999999999991</v>
      </c>
      <c r="F285" s="107">
        <v>1</v>
      </c>
      <c r="G285" s="107">
        <v>1</v>
      </c>
      <c r="H285" s="107">
        <v>1</v>
      </c>
      <c r="I285" s="107">
        <v>1</v>
      </c>
      <c r="J285" s="256">
        <f>I285*D285*C285</f>
        <v>7379.9999999999991</v>
      </c>
      <c r="K285" s="1"/>
      <c r="L285" s="272">
        <v>4</v>
      </c>
      <c r="M285" s="126">
        <v>9.5</v>
      </c>
      <c r="N285" s="126">
        <v>70</v>
      </c>
      <c r="O285" s="273">
        <f t="shared" si="1"/>
        <v>0.93272292028199855</v>
      </c>
      <c r="P285" s="274">
        <f t="shared" si="0"/>
        <v>6883.4951516811489</v>
      </c>
    </row>
    <row r="286" spans="1:16" ht="15" thickBot="1" x14ac:dyDescent="0.35">
      <c r="A286" s="95"/>
      <c r="B286" s="159" t="s">
        <v>240</v>
      </c>
      <c r="C286" s="157">
        <v>19.8</v>
      </c>
      <c r="D286" s="73">
        <v>23453.46</v>
      </c>
      <c r="E286" s="74">
        <f t="shared" si="2"/>
        <v>464378.50799999997</v>
      </c>
      <c r="F286" s="257">
        <v>0.89700000000000002</v>
      </c>
      <c r="G286" s="257">
        <v>0.98</v>
      </c>
      <c r="H286" s="257">
        <v>1.125</v>
      </c>
      <c r="I286" s="257">
        <f t="shared" si="3"/>
        <v>0.98894249999999995</v>
      </c>
      <c r="J286" s="258">
        <f>I286*D286*C286</f>
        <v>459243.64264778997</v>
      </c>
      <c r="K286" s="1"/>
      <c r="L286" s="275">
        <v>4</v>
      </c>
      <c r="M286" s="148">
        <v>9.5</v>
      </c>
      <c r="N286" s="148">
        <v>70</v>
      </c>
      <c r="O286" s="276">
        <f t="shared" si="1"/>
        <v>0.93272292028199855</v>
      </c>
      <c r="P286" s="277">
        <f t="shared" si="0"/>
        <v>433136.47809795738</v>
      </c>
    </row>
    <row r="287" spans="1:16" ht="15" thickBot="1" x14ac:dyDescent="0.35">
      <c r="B287" s="160"/>
      <c r="C287" s="109" t="s">
        <v>172</v>
      </c>
      <c r="D287" s="161"/>
      <c r="E287" s="161"/>
      <c r="F287" s="251">
        <v>0.89700000000000002</v>
      </c>
      <c r="G287" s="252">
        <v>0.98</v>
      </c>
      <c r="H287" s="252">
        <v>1.125</v>
      </c>
      <c r="I287" s="252">
        <f t="shared" ref="I287" si="4">F287*G287*H287</f>
        <v>0.98894249999999995</v>
      </c>
      <c r="J287" s="253">
        <f>SUM(J281:J286)</f>
        <v>847682.26260739006</v>
      </c>
      <c r="K287" s="1"/>
      <c r="L287" s="100"/>
      <c r="P287" s="264"/>
    </row>
    <row r="288" spans="1:16" ht="15" thickBot="1" x14ac:dyDescent="0.35">
      <c r="B288" s="97"/>
      <c r="C288" s="96"/>
      <c r="D288" s="99"/>
      <c r="E288" s="194"/>
      <c r="F288" s="99"/>
      <c r="G288" s="99"/>
      <c r="H288" s="99"/>
      <c r="I288" s="99"/>
      <c r="J288" s="99"/>
      <c r="K288" s="116"/>
      <c r="L288" s="100"/>
    </row>
    <row r="289" spans="1:16" ht="29.4" customHeight="1" thickBot="1" x14ac:dyDescent="0.35">
      <c r="A289" s="95"/>
      <c r="B289" s="97"/>
      <c r="D289" s="281"/>
      <c r="E289" s="281"/>
      <c r="F289" s="259" t="s">
        <v>248</v>
      </c>
      <c r="G289" s="260"/>
      <c r="H289" s="260"/>
      <c r="I289" s="261"/>
      <c r="J289" s="250">
        <f>SUM(J272+J277+J287)</f>
        <v>6812978.8511217888</v>
      </c>
      <c r="K289" s="1"/>
      <c r="L289" s="278" t="s">
        <v>304</v>
      </c>
      <c r="M289" s="279"/>
      <c r="N289" s="279"/>
      <c r="O289" s="279"/>
      <c r="P289" s="282">
        <f>P271+P276+P281+P282+P283+P284+P285+P286</f>
        <v>6421014.8165761018</v>
      </c>
    </row>
    <row r="290" spans="1:16" ht="15" thickBot="1" x14ac:dyDescent="0.35">
      <c r="A290" s="95"/>
      <c r="C290" s="94"/>
      <c r="K290" s="1"/>
      <c r="L290" s="278" t="s">
        <v>305</v>
      </c>
      <c r="M290" s="279"/>
      <c r="N290" s="279"/>
      <c r="O290" s="280"/>
      <c r="P290" s="282">
        <f>P289+G262</f>
        <v>8251014.8165761018</v>
      </c>
    </row>
    <row r="291" spans="1:16" x14ac:dyDescent="0.3">
      <c r="A291" s="95"/>
      <c r="C291" s="94"/>
    </row>
    <row r="292" spans="1:16" x14ac:dyDescent="0.3">
      <c r="A292" s="45" t="s">
        <v>173</v>
      </c>
      <c r="B292" s="210" t="s">
        <v>174</v>
      </c>
      <c r="C292" s="210"/>
      <c r="D292" s="210"/>
      <c r="E292" s="210"/>
      <c r="F292" s="210"/>
      <c r="G292" s="210"/>
    </row>
    <row r="293" spans="1:16" ht="43.2" x14ac:dyDescent="0.3">
      <c r="B293" s="4" t="s">
        <v>175</v>
      </c>
    </row>
    <row r="294" spans="1:16" ht="57.6" x14ac:dyDescent="0.3">
      <c r="B294" s="4" t="s">
        <v>176</v>
      </c>
    </row>
    <row r="295" spans="1:16" x14ac:dyDescent="0.3">
      <c r="C295" s="42" t="s">
        <v>177</v>
      </c>
    </row>
    <row r="296" spans="1:16" x14ac:dyDescent="0.3">
      <c r="B296" s="201" t="s">
        <v>161</v>
      </c>
      <c r="C296" s="201"/>
      <c r="D296" s="201"/>
      <c r="E296" s="201"/>
      <c r="F296" s="201"/>
      <c r="G296" s="201"/>
    </row>
    <row r="297" spans="1:16" s="59" customFormat="1" x14ac:dyDescent="0.3">
      <c r="A297" s="57"/>
      <c r="B297" s="58"/>
      <c r="C297" s="58"/>
      <c r="D297" s="58"/>
      <c r="E297" s="58"/>
      <c r="F297" s="58"/>
      <c r="G297" s="58"/>
      <c r="L297" s="263"/>
      <c r="M297" s="263"/>
      <c r="N297" s="263"/>
      <c r="O297" s="263"/>
      <c r="P297" s="263"/>
    </row>
    <row r="298" spans="1:16" s="59" customFormat="1" x14ac:dyDescent="0.3">
      <c r="A298" s="57"/>
      <c r="B298" s="58"/>
      <c r="C298" s="58"/>
      <c r="D298" s="58"/>
      <c r="E298" s="58"/>
      <c r="F298" s="58"/>
      <c r="G298" s="58"/>
      <c r="L298" s="263"/>
      <c r="M298" s="263"/>
      <c r="N298" s="263"/>
      <c r="O298" s="263"/>
      <c r="P298" s="263"/>
    </row>
    <row r="299" spans="1:16" x14ac:dyDescent="0.3">
      <c r="A299" s="45" t="s">
        <v>178</v>
      </c>
      <c r="B299" s="210" t="s">
        <v>179</v>
      </c>
      <c r="C299" s="210"/>
      <c r="D299" s="210"/>
      <c r="E299" s="210"/>
      <c r="F299" s="210"/>
      <c r="G299" s="210"/>
    </row>
    <row r="301" spans="1:16" ht="57.6" customHeight="1" x14ac:dyDescent="0.3">
      <c r="B301" s="203" t="s">
        <v>180</v>
      </c>
      <c r="C301" s="203"/>
      <c r="D301" s="203"/>
      <c r="E301" s="189"/>
      <c r="F301" s="75" t="s">
        <v>183</v>
      </c>
    </row>
    <row r="302" spans="1:16" ht="43.2" customHeight="1" x14ac:dyDescent="0.3">
      <c r="B302" s="203" t="s">
        <v>181</v>
      </c>
      <c r="C302" s="203"/>
      <c r="D302" s="203"/>
      <c r="E302" s="189"/>
      <c r="F302" s="76">
        <f>J289</f>
        <v>6812978.8511217888</v>
      </c>
    </row>
    <row r="303" spans="1:16" ht="43.2" customHeight="1" x14ac:dyDescent="0.3">
      <c r="B303" s="203" t="s">
        <v>182</v>
      </c>
      <c r="C303" s="203"/>
      <c r="D303" s="203"/>
      <c r="E303" s="189"/>
      <c r="F303" s="75" t="s">
        <v>183</v>
      </c>
    </row>
    <row r="305" spans="1:7" x14ac:dyDescent="0.3">
      <c r="A305" s="45" t="s">
        <v>184</v>
      </c>
      <c r="B305" s="210" t="s">
        <v>185</v>
      </c>
      <c r="C305" s="210"/>
      <c r="D305" s="210"/>
      <c r="E305" s="210"/>
      <c r="F305" s="210"/>
      <c r="G305" s="210"/>
    </row>
    <row r="306" spans="1:7" x14ac:dyDescent="0.3">
      <c r="B306" s="4" t="s">
        <v>186</v>
      </c>
    </row>
    <row r="307" spans="1:7" x14ac:dyDescent="0.3">
      <c r="B307" s="203" t="s">
        <v>187</v>
      </c>
      <c r="C307" s="203"/>
      <c r="D307" s="203"/>
      <c r="E307" s="203"/>
      <c r="F307" s="203"/>
    </row>
    <row r="308" spans="1:7" x14ac:dyDescent="0.3">
      <c r="B308" s="203"/>
      <c r="C308" s="203"/>
      <c r="D308" s="203"/>
      <c r="E308" s="203"/>
      <c r="F308" s="203"/>
    </row>
    <row r="309" spans="1:7" x14ac:dyDescent="0.3">
      <c r="B309" s="203"/>
      <c r="C309" s="203"/>
      <c r="D309" s="203"/>
      <c r="E309" s="203"/>
      <c r="F309" s="203"/>
    </row>
    <row r="310" spans="1:7" x14ac:dyDescent="0.3">
      <c r="B310" s="203"/>
      <c r="C310" s="203"/>
      <c r="D310" s="203"/>
      <c r="E310" s="203"/>
      <c r="F310" s="203"/>
    </row>
    <row r="311" spans="1:7" x14ac:dyDescent="0.3">
      <c r="B311" s="203"/>
      <c r="C311" s="203"/>
      <c r="D311" s="203"/>
      <c r="E311" s="203"/>
      <c r="F311" s="203"/>
    </row>
    <row r="312" spans="1:7" x14ac:dyDescent="0.3">
      <c r="B312" s="203"/>
      <c r="C312" s="203"/>
      <c r="D312" s="203"/>
      <c r="E312" s="203"/>
      <c r="F312" s="203"/>
    </row>
    <row r="314" spans="1:7" x14ac:dyDescent="0.3">
      <c r="A314" s="45" t="s">
        <v>188</v>
      </c>
      <c r="B314" s="200" t="s">
        <v>189</v>
      </c>
      <c r="C314" s="200"/>
      <c r="D314" s="200"/>
      <c r="E314" s="200"/>
      <c r="F314" s="200"/>
    </row>
    <row r="316" spans="1:7" x14ac:dyDescent="0.3">
      <c r="B316" s="228" t="s">
        <v>190</v>
      </c>
      <c r="C316" s="228"/>
      <c r="D316" s="228"/>
      <c r="E316" s="228"/>
      <c r="F316" s="228"/>
    </row>
    <row r="317" spans="1:7" x14ac:dyDescent="0.3">
      <c r="B317" s="168"/>
      <c r="C317" s="165" t="s">
        <v>191</v>
      </c>
      <c r="D317" s="166"/>
      <c r="E317" s="166"/>
      <c r="F317" s="167">
        <f>J289</f>
        <v>6812978.8511217888</v>
      </c>
    </row>
    <row r="320" spans="1:7" x14ac:dyDescent="0.3">
      <c r="B320" s="230" t="s">
        <v>251</v>
      </c>
      <c r="C320" s="230"/>
      <c r="D320" s="230"/>
      <c r="E320" s="230"/>
      <c r="F320" s="230"/>
    </row>
    <row r="321" spans="2:8" ht="15" thickBot="1" x14ac:dyDescent="0.35"/>
    <row r="322" spans="2:8" x14ac:dyDescent="0.3">
      <c r="B322" s="211" t="s">
        <v>156</v>
      </c>
      <c r="C322" s="78" t="s">
        <v>249</v>
      </c>
      <c r="D322" s="79">
        <v>2020</v>
      </c>
      <c r="E322" s="239"/>
      <c r="F322" s="80">
        <v>106.447</v>
      </c>
    </row>
    <row r="323" spans="2:8" ht="15" thickBot="1" x14ac:dyDescent="0.35">
      <c r="B323" s="212"/>
      <c r="C323" s="81" t="s">
        <v>192</v>
      </c>
      <c r="D323" s="82">
        <v>2024</v>
      </c>
      <c r="E323" s="240"/>
      <c r="F323" s="83">
        <v>136.08000000000001</v>
      </c>
    </row>
    <row r="324" spans="2:8" ht="15" thickBot="1" x14ac:dyDescent="0.35">
      <c r="B324" s="84"/>
      <c r="C324" s="85" t="s">
        <v>193</v>
      </c>
      <c r="D324" s="86"/>
      <c r="E324" s="241"/>
      <c r="F324" s="87">
        <f>F322/F323</f>
        <v>0.78223838918283362</v>
      </c>
    </row>
    <row r="325" spans="2:8" x14ac:dyDescent="0.3">
      <c r="B325" s="226" t="s">
        <v>196</v>
      </c>
      <c r="C325" s="88" t="s">
        <v>194</v>
      </c>
      <c r="D325" s="89"/>
      <c r="E325" s="242"/>
      <c r="F325" s="90">
        <f>F317</f>
        <v>6812978.8511217888</v>
      </c>
      <c r="H325" s="176"/>
    </row>
    <row r="326" spans="2:8" ht="15" thickBot="1" x14ac:dyDescent="0.35">
      <c r="B326" s="227"/>
      <c r="C326" s="91" t="s">
        <v>195</v>
      </c>
      <c r="D326" s="92"/>
      <c r="E326" s="243"/>
      <c r="F326" s="93">
        <f>F325*F324</f>
        <v>5329373.6020382205</v>
      </c>
    </row>
    <row r="330" spans="2:8" x14ac:dyDescent="0.3">
      <c r="B330" s="225" t="s">
        <v>2</v>
      </c>
      <c r="C330" s="225"/>
      <c r="D330" s="225"/>
      <c r="E330" s="225"/>
      <c r="F330" s="225"/>
      <c r="G330" s="225"/>
    </row>
    <row r="331" spans="2:8" x14ac:dyDescent="0.3">
      <c r="B331" s="4" t="s">
        <v>197</v>
      </c>
      <c r="F331" t="s">
        <v>199</v>
      </c>
    </row>
    <row r="332" spans="2:8" ht="57.6" x14ac:dyDescent="0.3">
      <c r="B332" s="4" t="s">
        <v>198</v>
      </c>
      <c r="F332" t="s">
        <v>204</v>
      </c>
    </row>
    <row r="333" spans="2:8" x14ac:dyDescent="0.3">
      <c r="B333" s="4" t="s">
        <v>3</v>
      </c>
      <c r="F333" t="s">
        <v>200</v>
      </c>
    </row>
    <row r="334" spans="2:8" ht="28.8" x14ac:dyDescent="0.3">
      <c r="B334" s="4" t="s">
        <v>201</v>
      </c>
      <c r="F334" t="s">
        <v>202</v>
      </c>
    </row>
    <row r="335" spans="2:8" ht="28.8" x14ac:dyDescent="0.3">
      <c r="B335" s="4" t="s">
        <v>203</v>
      </c>
      <c r="F335" t="s">
        <v>204</v>
      </c>
    </row>
    <row r="336" spans="2:8" ht="28.8" x14ac:dyDescent="0.3">
      <c r="B336" s="4" t="s">
        <v>205</v>
      </c>
      <c r="F336" t="s">
        <v>204</v>
      </c>
    </row>
    <row r="338" spans="1:8" x14ac:dyDescent="0.3">
      <c r="A338" s="45" t="s">
        <v>206</v>
      </c>
      <c r="B338" s="210" t="s">
        <v>207</v>
      </c>
      <c r="C338" s="210"/>
      <c r="D338" s="210"/>
      <c r="E338" s="210"/>
      <c r="F338" s="210"/>
      <c r="G338" s="210"/>
      <c r="H338" s="210"/>
    </row>
    <row r="362" spans="1:8" x14ac:dyDescent="0.3">
      <c r="A362" s="45" t="s">
        <v>208</v>
      </c>
      <c r="B362" s="210" t="s">
        <v>209</v>
      </c>
      <c r="C362" s="210"/>
      <c r="D362" s="210"/>
      <c r="E362" s="210"/>
      <c r="F362" s="210"/>
      <c r="G362" s="210"/>
      <c r="H362" s="210"/>
    </row>
    <row r="400" spans="3:3" x14ac:dyDescent="0.3">
      <c r="C400"/>
    </row>
  </sheetData>
  <mergeCells count="94">
    <mergeCell ref="L289:O289"/>
    <mergeCell ref="L290:O290"/>
    <mergeCell ref="F289:I289"/>
    <mergeCell ref="L267:P267"/>
    <mergeCell ref="B274:J274"/>
    <mergeCell ref="B279:J279"/>
    <mergeCell ref="C163:G165"/>
    <mergeCell ref="B320:F320"/>
    <mergeCell ref="B264:G264"/>
    <mergeCell ref="B267:G267"/>
    <mergeCell ref="B194:G194"/>
    <mergeCell ref="C174:G174"/>
    <mergeCell ref="B176:G176"/>
    <mergeCell ref="B215:G215"/>
    <mergeCell ref="B269:J269"/>
    <mergeCell ref="B191:G191"/>
    <mergeCell ref="B183:G183"/>
    <mergeCell ref="B235:G235"/>
    <mergeCell ref="B228:G228"/>
    <mergeCell ref="B330:G330"/>
    <mergeCell ref="B296:G296"/>
    <mergeCell ref="B301:D301"/>
    <mergeCell ref="B302:D302"/>
    <mergeCell ref="B303:D303"/>
    <mergeCell ref="B325:B326"/>
    <mergeCell ref="B316:F316"/>
    <mergeCell ref="B220:G220"/>
    <mergeCell ref="B213:G213"/>
    <mergeCell ref="B201:G201"/>
    <mergeCell ref="B230:G230"/>
    <mergeCell ref="B243:H243"/>
    <mergeCell ref="B251:H251"/>
    <mergeCell ref="B252:H252"/>
    <mergeCell ref="B256:G256"/>
    <mergeCell ref="B222:G222"/>
    <mergeCell ref="A4:H5"/>
    <mergeCell ref="B68:H68"/>
    <mergeCell ref="C70:C71"/>
    <mergeCell ref="B70:B71"/>
    <mergeCell ref="B73:B75"/>
    <mergeCell ref="C73:C75"/>
    <mergeCell ref="D41:H41"/>
    <mergeCell ref="D42:H42"/>
    <mergeCell ref="D43:H43"/>
    <mergeCell ref="B49:H49"/>
    <mergeCell ref="B21:H21"/>
    <mergeCell ref="D37:H37"/>
    <mergeCell ref="D39:H39"/>
    <mergeCell ref="D29:H29"/>
    <mergeCell ref="C159:G159"/>
    <mergeCell ref="D30:H30"/>
    <mergeCell ref="D31:H31"/>
    <mergeCell ref="D36:H36"/>
    <mergeCell ref="D35:H35"/>
    <mergeCell ref="D32:H32"/>
    <mergeCell ref="D33:H33"/>
    <mergeCell ref="D34:H34"/>
    <mergeCell ref="D46:H46"/>
    <mergeCell ref="D40:H40"/>
    <mergeCell ref="B86:G86"/>
    <mergeCell ref="B112:H112"/>
    <mergeCell ref="D45:G45"/>
    <mergeCell ref="B362:H362"/>
    <mergeCell ref="B338:H338"/>
    <mergeCell ref="B133:G134"/>
    <mergeCell ref="B322:B323"/>
    <mergeCell ref="B299:G299"/>
    <mergeCell ref="B292:G292"/>
    <mergeCell ref="B307:F312"/>
    <mergeCell ref="B305:G305"/>
    <mergeCell ref="B314:F314"/>
    <mergeCell ref="C161:G161"/>
    <mergeCell ref="C167:G167"/>
    <mergeCell ref="B178:G179"/>
    <mergeCell ref="C168:G170"/>
    <mergeCell ref="B168:B170"/>
    <mergeCell ref="C172:G172"/>
    <mergeCell ref="C173:G173"/>
    <mergeCell ref="B259:H259"/>
    <mergeCell ref="B260:H260"/>
    <mergeCell ref="B249:G249"/>
    <mergeCell ref="C22:D22"/>
    <mergeCell ref="C23:D23"/>
    <mergeCell ref="C24:D24"/>
    <mergeCell ref="C25:D25"/>
    <mergeCell ref="B180:G182"/>
    <mergeCell ref="B203:G203"/>
    <mergeCell ref="B164:B165"/>
    <mergeCell ref="C160:G160"/>
    <mergeCell ref="B128:H128"/>
    <mergeCell ref="B158:G158"/>
    <mergeCell ref="B136:G138"/>
    <mergeCell ref="B131:G131"/>
    <mergeCell ref="D38:H38"/>
  </mergeCells>
  <printOptions horizontalCentered="1" verticalCentered="1"/>
  <pageMargins left="0.25" right="0.25" top="0.75" bottom="0.75" header="0.3" footer="0.3"/>
  <pageSetup scale="68" fitToHeight="0" orientation="portrait" r:id="rId1"/>
  <headerFooter>
    <oddHeader xml:space="preserve">&amp;C
Arq. Paulina Martínez Luna&amp;RAVALÚO  002-24
18 de octubre de 2024  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3C82A-F489-44D8-B229-9C3B1A48AC25}">
  <dimension ref="B1:G39"/>
  <sheetViews>
    <sheetView workbookViewId="0">
      <selection activeCell="G39" sqref="G39"/>
    </sheetView>
  </sheetViews>
  <sheetFormatPr baseColWidth="10" defaultRowHeight="14.4" x14ac:dyDescent="0.3"/>
  <cols>
    <col min="2" max="2" width="5" bestFit="1" customWidth="1"/>
    <col min="3" max="3" width="25.5546875" bestFit="1" customWidth="1"/>
    <col min="4" max="4" width="14" bestFit="1" customWidth="1"/>
    <col min="6" max="6" width="5" bestFit="1" customWidth="1"/>
    <col min="7" max="7" width="23.109375" bestFit="1" customWidth="1"/>
    <col min="8" max="8" width="13.77734375" bestFit="1" customWidth="1"/>
  </cols>
  <sheetData>
    <row r="1" spans="2:6" ht="15" thickBot="1" x14ac:dyDescent="0.35"/>
    <row r="2" spans="2:6" ht="15" thickBot="1" x14ac:dyDescent="0.35">
      <c r="B2" s="232" t="s">
        <v>258</v>
      </c>
      <c r="C2" s="233"/>
      <c r="D2" s="234"/>
    </row>
    <row r="3" spans="2:6" x14ac:dyDescent="0.3">
      <c r="B3" s="235" t="s">
        <v>156</v>
      </c>
      <c r="C3" s="23" t="s">
        <v>157</v>
      </c>
      <c r="D3" s="153">
        <v>100.917</v>
      </c>
      <c r="E3" t="s">
        <v>192</v>
      </c>
      <c r="F3" s="6">
        <v>2020</v>
      </c>
    </row>
    <row r="4" spans="2:6" ht="15" thickBot="1" x14ac:dyDescent="0.35">
      <c r="B4" s="236"/>
      <c r="C4" s="24" t="s">
        <v>158</v>
      </c>
      <c r="D4" s="25">
        <v>136.08000000000001</v>
      </c>
      <c r="E4" s="6" t="s">
        <v>192</v>
      </c>
      <c r="F4" s="6">
        <v>2024</v>
      </c>
    </row>
    <row r="5" spans="2:6" x14ac:dyDescent="0.3">
      <c r="B5" s="26"/>
      <c r="C5" s="27"/>
      <c r="D5" s="28"/>
    </row>
    <row r="6" spans="2:6" x14ac:dyDescent="0.3">
      <c r="B6" s="26"/>
      <c r="C6" s="29" t="s">
        <v>159</v>
      </c>
      <c r="D6" s="30">
        <f>D4/D3</f>
        <v>1.3484348524034604</v>
      </c>
    </row>
    <row r="7" spans="2:6" x14ac:dyDescent="0.3">
      <c r="B7" s="26"/>
      <c r="C7" s="27"/>
      <c r="D7" s="28"/>
    </row>
    <row r="8" spans="2:6" x14ac:dyDescent="0.3">
      <c r="B8" s="26"/>
      <c r="C8" s="31" t="s">
        <v>259</v>
      </c>
      <c r="D8" s="186">
        <f>6000*183.06</f>
        <v>1098360</v>
      </c>
    </row>
    <row r="9" spans="2:6" x14ac:dyDescent="0.3">
      <c r="B9" s="26"/>
      <c r="C9" s="27"/>
      <c r="D9" s="169"/>
    </row>
    <row r="10" spans="2:6" x14ac:dyDescent="0.3">
      <c r="B10" s="26"/>
      <c r="C10" s="29" t="s">
        <v>260</v>
      </c>
      <c r="D10" s="33">
        <f>D8*D6</f>
        <v>1481066.9044858648</v>
      </c>
    </row>
    <row r="11" spans="2:6" x14ac:dyDescent="0.3">
      <c r="B11" s="26"/>
      <c r="C11" s="177" t="s">
        <v>255</v>
      </c>
      <c r="D11" s="238">
        <v>4700000</v>
      </c>
    </row>
    <row r="12" spans="2:6" x14ac:dyDescent="0.3">
      <c r="B12" s="26"/>
      <c r="C12" s="177" t="s">
        <v>261</v>
      </c>
      <c r="D12" s="238"/>
    </row>
    <row r="13" spans="2:6" x14ac:dyDescent="0.3">
      <c r="B13" s="26"/>
      <c r="C13" s="27"/>
      <c r="D13" s="170"/>
    </row>
    <row r="14" spans="2:6" x14ac:dyDescent="0.3">
      <c r="B14" s="26"/>
      <c r="C14" s="171" t="s">
        <v>262</v>
      </c>
      <c r="D14" s="172">
        <f>D11-D10</f>
        <v>3218933.0955141354</v>
      </c>
    </row>
    <row r="15" spans="2:6" x14ac:dyDescent="0.3">
      <c r="B15" s="26"/>
      <c r="C15" s="27"/>
      <c r="D15" s="28"/>
    </row>
    <row r="16" spans="2:6" x14ac:dyDescent="0.3">
      <c r="B16" s="26"/>
      <c r="C16" s="29" t="s">
        <v>256</v>
      </c>
      <c r="D16" s="33">
        <f>D14</f>
        <v>3218933.0955141354</v>
      </c>
    </row>
    <row r="17" spans="2:6" x14ac:dyDescent="0.3">
      <c r="B17" s="26"/>
      <c r="C17" s="173" t="s">
        <v>257</v>
      </c>
      <c r="D17" s="172">
        <f>D16*0.3</f>
        <v>965679.92865424056</v>
      </c>
    </row>
    <row r="18" spans="2:6" ht="15" thickBot="1" x14ac:dyDescent="0.35">
      <c r="B18" s="34"/>
      <c r="C18" s="174"/>
      <c r="D18" s="175"/>
    </row>
    <row r="19" spans="2:6" ht="15" thickBot="1" x14ac:dyDescent="0.35"/>
    <row r="20" spans="2:6" ht="15" thickBot="1" x14ac:dyDescent="0.35">
      <c r="B20" s="232" t="s">
        <v>0</v>
      </c>
      <c r="C20" s="233"/>
      <c r="D20" s="234"/>
      <c r="E20" s="6"/>
      <c r="F20" s="6"/>
    </row>
    <row r="21" spans="2:6" x14ac:dyDescent="0.3">
      <c r="B21" s="235" t="s">
        <v>156</v>
      </c>
      <c r="C21" s="23" t="s">
        <v>157</v>
      </c>
      <c r="D21" s="153">
        <v>100.917</v>
      </c>
      <c r="E21" t="s">
        <v>192</v>
      </c>
      <c r="F21" s="6">
        <v>2020</v>
      </c>
    </row>
    <row r="22" spans="2:6" ht="15" thickBot="1" x14ac:dyDescent="0.35">
      <c r="B22" s="236"/>
      <c r="C22" s="24" t="s">
        <v>158</v>
      </c>
      <c r="D22" s="25">
        <v>136.08000000000001</v>
      </c>
      <c r="E22" s="6" t="s">
        <v>192</v>
      </c>
      <c r="F22" s="6">
        <v>2024</v>
      </c>
    </row>
    <row r="23" spans="2:6" x14ac:dyDescent="0.3">
      <c r="B23" s="26"/>
      <c r="C23" s="27"/>
      <c r="D23" s="28"/>
      <c r="E23" s="6"/>
      <c r="F23" s="6"/>
    </row>
    <row r="24" spans="2:6" x14ac:dyDescent="0.3">
      <c r="B24" s="26"/>
      <c r="C24" s="29" t="s">
        <v>159</v>
      </c>
      <c r="D24" s="30">
        <f>D22/D21</f>
        <v>1.3484348524034604</v>
      </c>
      <c r="E24" s="6"/>
      <c r="F24" s="6"/>
    </row>
    <row r="25" spans="2:6" x14ac:dyDescent="0.3">
      <c r="B25" s="26"/>
      <c r="C25" s="27"/>
      <c r="D25" s="28"/>
      <c r="E25" s="6"/>
      <c r="F25" s="6"/>
    </row>
    <row r="26" spans="2:6" x14ac:dyDescent="0.3">
      <c r="B26" s="26"/>
      <c r="C26" s="31" t="s">
        <v>259</v>
      </c>
      <c r="D26" s="186">
        <f>6000*183.06</f>
        <v>1098360</v>
      </c>
      <c r="E26" s="6"/>
      <c r="F26" s="237"/>
    </row>
    <row r="27" spans="2:6" x14ac:dyDescent="0.3">
      <c r="B27" s="26"/>
      <c r="C27" s="27"/>
      <c r="D27" s="169"/>
      <c r="E27" s="6"/>
      <c r="F27" s="237"/>
    </row>
    <row r="28" spans="2:6" x14ac:dyDescent="0.3">
      <c r="B28" s="26"/>
      <c r="C28" s="29" t="s">
        <v>252</v>
      </c>
      <c r="D28" s="33">
        <f>D26*D24</f>
        <v>1481066.9044858648</v>
      </c>
      <c r="E28" s="6"/>
      <c r="F28" s="6"/>
    </row>
    <row r="29" spans="2:6" x14ac:dyDescent="0.3">
      <c r="B29" s="26"/>
      <c r="C29" s="27"/>
      <c r="D29" s="170"/>
      <c r="E29" s="6"/>
      <c r="F29" s="6"/>
    </row>
    <row r="30" spans="2:6" x14ac:dyDescent="0.3">
      <c r="B30" s="26"/>
      <c r="C30" s="31" t="s">
        <v>160</v>
      </c>
      <c r="D30" s="186">
        <v>6812978.8499999996</v>
      </c>
      <c r="E30" s="6"/>
      <c r="F30" s="6"/>
    </row>
    <row r="31" spans="2:6" x14ac:dyDescent="0.3">
      <c r="B31" s="26"/>
      <c r="C31" s="29" t="s">
        <v>253</v>
      </c>
      <c r="D31" s="187">
        <f>D30*0.8</f>
        <v>5450383.0800000001</v>
      </c>
      <c r="E31" s="6"/>
      <c r="F31" s="6"/>
    </row>
    <row r="32" spans="2:6" x14ac:dyDescent="0.3">
      <c r="B32" s="26"/>
      <c r="C32" s="27"/>
      <c r="D32" s="170"/>
      <c r="E32" s="6"/>
      <c r="F32" s="6"/>
    </row>
    <row r="33" spans="2:7" x14ac:dyDescent="0.3">
      <c r="B33" s="26"/>
      <c r="C33" s="171" t="s">
        <v>254</v>
      </c>
      <c r="D33" s="188">
        <f>D28+D31</f>
        <v>6931449.9844858646</v>
      </c>
      <c r="E33" s="6"/>
      <c r="F33" s="6"/>
    </row>
    <row r="34" spans="2:7" x14ac:dyDescent="0.3">
      <c r="B34" s="26"/>
      <c r="C34" s="27"/>
      <c r="D34" s="28"/>
      <c r="E34" s="6"/>
      <c r="F34" s="6"/>
    </row>
    <row r="35" spans="2:7" x14ac:dyDescent="0.3">
      <c r="B35" s="26"/>
      <c r="C35" s="31" t="s">
        <v>255</v>
      </c>
      <c r="D35" s="32">
        <v>4700000</v>
      </c>
      <c r="E35" s="6"/>
      <c r="F35" s="6"/>
    </row>
    <row r="36" spans="2:7" x14ac:dyDescent="0.3">
      <c r="B36" s="26"/>
      <c r="C36" s="27"/>
      <c r="D36" s="28"/>
      <c r="E36" s="6"/>
      <c r="F36" s="6"/>
    </row>
    <row r="37" spans="2:7" x14ac:dyDescent="0.3">
      <c r="B37" s="26"/>
      <c r="C37" s="29" t="s">
        <v>256</v>
      </c>
      <c r="D37" s="33">
        <f>D35-D33</f>
        <v>-2231449.9844858646</v>
      </c>
      <c r="E37" s="6"/>
      <c r="F37" s="6"/>
      <c r="G37" t="s">
        <v>263</v>
      </c>
    </row>
    <row r="38" spans="2:7" x14ac:dyDescent="0.3">
      <c r="B38" s="26"/>
      <c r="C38" s="173" t="s">
        <v>257</v>
      </c>
      <c r="D38" s="172">
        <f>D37*0.3</f>
        <v>-669434.99534575932</v>
      </c>
      <c r="E38" s="6"/>
      <c r="F38" s="6"/>
      <c r="G38" t="s">
        <v>264</v>
      </c>
    </row>
    <row r="39" spans="2:7" ht="15" thickBot="1" x14ac:dyDescent="0.35">
      <c r="B39" s="34"/>
      <c r="C39" s="174"/>
      <c r="D39" s="175"/>
      <c r="E39" s="6"/>
      <c r="F39" s="6"/>
    </row>
  </sheetData>
  <mergeCells count="6">
    <mergeCell ref="B20:D20"/>
    <mergeCell ref="B21:B22"/>
    <mergeCell ref="F26:F27"/>
    <mergeCell ref="B2:D2"/>
    <mergeCell ref="B3:B4"/>
    <mergeCell ref="D11:D1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193C3-5C34-4BDC-8C5E-8121B03C10F2}">
  <dimension ref="C11:N34"/>
  <sheetViews>
    <sheetView topLeftCell="A13" zoomScale="94" zoomScaleNormal="94" workbookViewId="0">
      <selection activeCell="F31" sqref="F31"/>
    </sheetView>
  </sheetViews>
  <sheetFormatPr baseColWidth="10" defaultRowHeight="14.4" x14ac:dyDescent="0.3"/>
  <cols>
    <col min="4" max="4" width="23.5546875" customWidth="1"/>
    <col min="6" max="6" width="12.77734375" bestFit="1" customWidth="1"/>
    <col min="7" max="7" width="14.44140625" bestFit="1" customWidth="1"/>
    <col min="10" max="10" width="11.5546875" style="39"/>
    <col min="11" max="11" width="14.33203125" style="65" bestFit="1" customWidth="1"/>
    <col min="12" max="12" width="14.44140625" style="65" bestFit="1" customWidth="1"/>
  </cols>
  <sheetData>
    <row r="11" spans="3:14" x14ac:dyDescent="0.3">
      <c r="C11" s="1"/>
      <c r="D11" s="1"/>
      <c r="E11" s="1"/>
      <c r="F11" s="1"/>
      <c r="G11" s="1"/>
      <c r="H11" s="1"/>
      <c r="I11" s="1"/>
      <c r="J11" s="64"/>
      <c r="K11" s="66"/>
      <c r="L11" s="66"/>
      <c r="M11" s="1"/>
      <c r="N11" s="1"/>
    </row>
    <row r="12" spans="3:14" s="40" customFormat="1" x14ac:dyDescent="0.3">
      <c r="C12" s="68"/>
      <c r="D12" s="68"/>
      <c r="E12" s="68"/>
      <c r="F12" s="68"/>
      <c r="G12" s="68"/>
      <c r="H12" s="68"/>
      <c r="I12" s="68"/>
      <c r="J12" s="69"/>
      <c r="K12" s="69"/>
      <c r="L12" s="69"/>
      <c r="M12" s="68"/>
      <c r="N12" s="68"/>
    </row>
    <row r="13" spans="3:14" ht="18.600000000000001" thickBot="1" x14ac:dyDescent="0.35">
      <c r="C13" s="1"/>
      <c r="D13" s="229" t="s">
        <v>243</v>
      </c>
      <c r="E13" s="229"/>
      <c r="F13" s="229"/>
      <c r="G13" s="229"/>
      <c r="H13" s="229"/>
      <c r="I13" s="229"/>
      <c r="J13" s="229"/>
      <c r="K13" s="229"/>
      <c r="L13" s="229"/>
      <c r="M13" s="1"/>
      <c r="N13" s="1"/>
    </row>
    <row r="14" spans="3:14" ht="15" thickBot="1" x14ac:dyDescent="0.35">
      <c r="C14" s="1"/>
      <c r="D14" s="101" t="s">
        <v>169</v>
      </c>
      <c r="E14" s="101" t="s">
        <v>170</v>
      </c>
      <c r="F14" s="102" t="s">
        <v>171</v>
      </c>
      <c r="G14" s="103" t="s">
        <v>222</v>
      </c>
      <c r="H14" s="67" t="s">
        <v>223</v>
      </c>
      <c r="I14" s="67" t="s">
        <v>233</v>
      </c>
      <c r="J14" s="67" t="s">
        <v>224</v>
      </c>
      <c r="K14" s="67" t="s">
        <v>234</v>
      </c>
      <c r="L14" s="139" t="s">
        <v>235</v>
      </c>
      <c r="M14" s="1"/>
      <c r="N14" s="1"/>
    </row>
    <row r="15" spans="3:14" ht="29.4" thickBot="1" x14ac:dyDescent="0.35">
      <c r="C15" s="1"/>
      <c r="D15" s="72" t="s">
        <v>236</v>
      </c>
      <c r="E15" s="122">
        <f>78.9+117.66</f>
        <v>196.56</v>
      </c>
      <c r="F15" s="73">
        <f>23453.46</f>
        <v>23453.46</v>
      </c>
      <c r="G15" s="74">
        <f>F15*E15</f>
        <v>4610012.0976</v>
      </c>
      <c r="H15" s="112">
        <v>0.89700000000000002</v>
      </c>
      <c r="I15" s="112">
        <v>0.98</v>
      </c>
      <c r="J15" s="112">
        <v>1</v>
      </c>
      <c r="K15" s="113">
        <f>H15*I15*J15</f>
        <v>0.87905999999999995</v>
      </c>
      <c r="L15" s="140">
        <f>G15*K15</f>
        <v>4052477.2345162556</v>
      </c>
      <c r="M15" s="1"/>
      <c r="N15" s="1"/>
    </row>
    <row r="16" spans="3:14" ht="43.8" thickBot="1" x14ac:dyDescent="0.35">
      <c r="C16" s="1"/>
      <c r="D16" s="53"/>
      <c r="E16" s="109" t="s">
        <v>172</v>
      </c>
      <c r="F16" s="110"/>
      <c r="G16" s="111">
        <f>SUM(G15:G15)</f>
        <v>4610012.0976</v>
      </c>
      <c r="H16" s="127">
        <v>0.89700000000000002</v>
      </c>
      <c r="I16" s="127">
        <v>0.98</v>
      </c>
      <c r="J16" s="127">
        <v>1</v>
      </c>
      <c r="K16" s="128">
        <f>H16*I16*J16</f>
        <v>0.87905999999999995</v>
      </c>
      <c r="L16" s="141">
        <f>G16*K16</f>
        <v>4052477.2345162556</v>
      </c>
      <c r="M16" s="1"/>
      <c r="N16" s="1"/>
    </row>
    <row r="17" spans="3:14" x14ac:dyDescent="0.3">
      <c r="C17" s="1"/>
      <c r="D17" s="53"/>
      <c r="E17" s="105"/>
      <c r="F17" s="106"/>
      <c r="G17" s="106"/>
      <c r="H17" s="107"/>
      <c r="I17" s="107"/>
      <c r="J17" s="108"/>
      <c r="K17" s="108"/>
      <c r="L17" s="108"/>
      <c r="M17" s="1"/>
      <c r="N17" s="1"/>
    </row>
    <row r="18" spans="3:14" ht="18.600000000000001" customHeight="1" thickBot="1" x14ac:dyDescent="0.35">
      <c r="C18" s="1"/>
      <c r="D18" s="229" t="s">
        <v>244</v>
      </c>
      <c r="E18" s="229"/>
      <c r="F18" s="229"/>
      <c r="G18" s="229"/>
      <c r="H18" s="229"/>
      <c r="I18" s="229"/>
      <c r="J18" s="229"/>
      <c r="K18" s="229"/>
      <c r="L18" s="229"/>
      <c r="M18" s="1"/>
      <c r="N18" s="1"/>
    </row>
    <row r="19" spans="3:14" ht="15" thickBot="1" x14ac:dyDescent="0.35">
      <c r="C19" s="1"/>
      <c r="D19" s="131" t="s">
        <v>169</v>
      </c>
      <c r="E19" s="131" t="s">
        <v>170</v>
      </c>
      <c r="F19" s="118" t="s">
        <v>171</v>
      </c>
      <c r="G19" s="117" t="s">
        <v>222</v>
      </c>
      <c r="H19" s="132" t="s">
        <v>223</v>
      </c>
      <c r="I19" s="123" t="s">
        <v>233</v>
      </c>
      <c r="J19" s="123" t="s">
        <v>224</v>
      </c>
      <c r="K19" s="124" t="s">
        <v>234</v>
      </c>
      <c r="L19" s="124" t="s">
        <v>235</v>
      </c>
      <c r="M19" s="1"/>
      <c r="N19" s="1"/>
    </row>
    <row r="20" spans="3:14" x14ac:dyDescent="0.3">
      <c r="C20" s="1"/>
      <c r="D20" s="129" t="s">
        <v>245</v>
      </c>
      <c r="E20" s="150">
        <v>36.08</v>
      </c>
      <c r="F20" s="114">
        <f>23453.46</f>
        <v>23453.46</v>
      </c>
      <c r="G20" s="115">
        <f>F20*E20</f>
        <v>846200.83679999993</v>
      </c>
      <c r="H20" s="151">
        <v>0.89700000000000002</v>
      </c>
      <c r="I20" s="144">
        <v>0.98</v>
      </c>
      <c r="J20" s="144">
        <v>1</v>
      </c>
      <c r="K20" s="152">
        <f>H20*I20*J20</f>
        <v>0.87905999999999995</v>
      </c>
      <c r="L20" s="146">
        <f>G20*K20</f>
        <v>743861.30759740795</v>
      </c>
      <c r="M20" s="1"/>
      <c r="N20" s="1"/>
    </row>
    <row r="21" spans="3:14" s="40" customFormat="1" x14ac:dyDescent="0.3">
      <c r="C21" s="68"/>
      <c r="D21" s="130"/>
      <c r="E21" s="121"/>
      <c r="F21" s="70"/>
      <c r="G21" s="71"/>
      <c r="H21" s="133"/>
      <c r="I21" s="125"/>
      <c r="J21" s="125"/>
      <c r="K21" s="153"/>
      <c r="L21" s="134"/>
      <c r="M21" s="68"/>
      <c r="N21" s="68"/>
    </row>
    <row r="22" spans="3:14" ht="15" thickBot="1" x14ac:dyDescent="0.35">
      <c r="C22" s="1"/>
      <c r="D22" s="72"/>
      <c r="E22" s="122"/>
      <c r="F22" s="73"/>
      <c r="G22" s="74"/>
      <c r="H22" s="154"/>
      <c r="I22" s="147"/>
      <c r="J22" s="147"/>
      <c r="K22" s="155"/>
      <c r="L22" s="149"/>
      <c r="M22" s="1"/>
      <c r="N22" s="1"/>
    </row>
    <row r="23" spans="3:14" ht="43.8" thickBot="1" x14ac:dyDescent="0.35">
      <c r="C23" s="1"/>
      <c r="D23" s="53"/>
      <c r="E23" s="109" t="s">
        <v>172</v>
      </c>
      <c r="F23" s="110"/>
      <c r="G23" s="111">
        <f>SUM(G20:G20)</f>
        <v>846200.83679999993</v>
      </c>
      <c r="H23" s="135">
        <v>0.89700000000000002</v>
      </c>
      <c r="I23" s="136">
        <v>0.98</v>
      </c>
      <c r="J23" s="136">
        <v>1</v>
      </c>
      <c r="K23" s="156">
        <f>H23*I23*J23</f>
        <v>0.87905999999999995</v>
      </c>
      <c r="L23" s="137">
        <f>G23*K23</f>
        <v>743861.30759740795</v>
      </c>
      <c r="M23" s="1"/>
      <c r="N23" s="1"/>
    </row>
    <row r="24" spans="3:14" x14ac:dyDescent="0.3">
      <c r="C24" s="1"/>
      <c r="D24" s="100"/>
      <c r="E24" s="100"/>
      <c r="F24" s="100"/>
      <c r="G24" s="100"/>
      <c r="H24" s="100"/>
      <c r="I24" s="100"/>
      <c r="J24"/>
      <c r="K24" s="1"/>
      <c r="L24"/>
      <c r="M24" s="1"/>
      <c r="N24" s="1"/>
    </row>
    <row r="25" spans="3:14" ht="18.600000000000001" customHeight="1" thickBot="1" x14ac:dyDescent="0.35">
      <c r="C25" s="1"/>
      <c r="D25" s="229" t="s">
        <v>246</v>
      </c>
      <c r="E25" s="229"/>
      <c r="F25" s="229"/>
      <c r="G25" s="229"/>
      <c r="H25" s="229"/>
      <c r="I25" s="229"/>
      <c r="J25" s="229"/>
      <c r="K25" s="229"/>
      <c r="L25" s="229"/>
      <c r="M25" s="1"/>
      <c r="N25" s="1"/>
    </row>
    <row r="26" spans="3:14" s="6" customFormat="1" ht="15" thickBot="1" x14ac:dyDescent="0.35">
      <c r="C26" s="100"/>
      <c r="D26" s="101" t="s">
        <v>169</v>
      </c>
      <c r="E26" s="131" t="s">
        <v>170</v>
      </c>
      <c r="F26" s="118" t="s">
        <v>171</v>
      </c>
      <c r="G26" s="117" t="s">
        <v>222</v>
      </c>
      <c r="H26" s="132" t="s">
        <v>223</v>
      </c>
      <c r="I26" s="123" t="s">
        <v>233</v>
      </c>
      <c r="J26" s="123" t="s">
        <v>224</v>
      </c>
      <c r="K26" s="123" t="s">
        <v>234</v>
      </c>
      <c r="L26" s="142" t="s">
        <v>235</v>
      </c>
      <c r="M26" s="100"/>
      <c r="N26" s="100"/>
    </row>
    <row r="27" spans="3:14" x14ac:dyDescent="0.3">
      <c r="C27" s="1"/>
      <c r="D27" s="129" t="s">
        <v>241</v>
      </c>
      <c r="E27" s="119">
        <v>1</v>
      </c>
      <c r="F27" s="114">
        <v>110000</v>
      </c>
      <c r="G27" s="115">
        <f>F27*E27</f>
        <v>110000</v>
      </c>
      <c r="H27" s="133">
        <v>0.89700000000000002</v>
      </c>
      <c r="I27" s="125">
        <v>0.98</v>
      </c>
      <c r="J27" s="125">
        <v>1</v>
      </c>
      <c r="K27" s="126">
        <f>H27*I27*J27</f>
        <v>0.87905999999999995</v>
      </c>
      <c r="L27" s="143">
        <f>G27*K27</f>
        <v>96696.599999999991</v>
      </c>
      <c r="M27" s="1"/>
      <c r="N27" s="1"/>
    </row>
    <row r="28" spans="3:14" s="40" customFormat="1" x14ac:dyDescent="0.3">
      <c r="C28" s="68"/>
      <c r="D28" s="130" t="s">
        <v>242</v>
      </c>
      <c r="E28" s="120">
        <v>9.8000000000000007</v>
      </c>
      <c r="F28" s="70">
        <v>7730.02</v>
      </c>
      <c r="G28" s="71">
        <f t="shared" ref="G28:G32" si="0">F28*E28</f>
        <v>75754.196000000011</v>
      </c>
      <c r="H28" s="133">
        <v>0.89700000000000002</v>
      </c>
      <c r="I28" s="125">
        <v>0.98</v>
      </c>
      <c r="J28" s="125">
        <v>1</v>
      </c>
      <c r="K28" s="126">
        <f t="shared" ref="K28:K32" si="1">H28*I28*J28</f>
        <v>0.87905999999999995</v>
      </c>
      <c r="L28" s="143">
        <f t="shared" ref="L28:L32" si="2">G28*K28</f>
        <v>66592.48353576001</v>
      </c>
      <c r="M28" s="68"/>
      <c r="N28" s="68"/>
    </row>
    <row r="29" spans="3:14" x14ac:dyDescent="0.3">
      <c r="C29" s="1"/>
      <c r="D29" s="130" t="s">
        <v>237</v>
      </c>
      <c r="E29" s="121">
        <f>26.4*2.6</f>
        <v>68.64</v>
      </c>
      <c r="F29" s="70">
        <v>945.77</v>
      </c>
      <c r="G29" s="71">
        <f t="shared" si="0"/>
        <v>64917.652799999996</v>
      </c>
      <c r="H29" s="133">
        <v>0.89700000000000002</v>
      </c>
      <c r="I29" s="125">
        <v>0.98</v>
      </c>
      <c r="J29" s="125">
        <v>1</v>
      </c>
      <c r="K29" s="126">
        <f t="shared" si="1"/>
        <v>0.87905999999999995</v>
      </c>
      <c r="L29" s="143">
        <f t="shared" si="2"/>
        <v>57066.511870367991</v>
      </c>
      <c r="M29" s="1"/>
      <c r="N29" s="1"/>
    </row>
    <row r="30" spans="3:14" s="40" customFormat="1" x14ac:dyDescent="0.3">
      <c r="C30" s="68"/>
      <c r="D30" s="130" t="s">
        <v>238</v>
      </c>
      <c r="E30" s="120">
        <v>1</v>
      </c>
      <c r="F30" s="70">
        <v>25214.17</v>
      </c>
      <c r="G30" s="71">
        <f t="shared" si="0"/>
        <v>25214.17</v>
      </c>
      <c r="H30" s="133">
        <v>0.89700000000000002</v>
      </c>
      <c r="I30" s="125">
        <v>0.98</v>
      </c>
      <c r="J30" s="125">
        <v>1</v>
      </c>
      <c r="K30" s="126">
        <f t="shared" si="1"/>
        <v>0.87905999999999995</v>
      </c>
      <c r="L30" s="143">
        <f t="shared" si="2"/>
        <v>22164.768280199998</v>
      </c>
      <c r="M30" s="68"/>
      <c r="N30" s="68"/>
    </row>
    <row r="31" spans="3:14" x14ac:dyDescent="0.3">
      <c r="C31" s="1"/>
      <c r="D31" s="130" t="s">
        <v>239</v>
      </c>
      <c r="E31" s="120">
        <v>4.0999999999999996</v>
      </c>
      <c r="F31" s="70">
        <f>580+1220</f>
        <v>1800</v>
      </c>
      <c r="G31" s="71">
        <f t="shared" si="0"/>
        <v>7379.9999999999991</v>
      </c>
      <c r="H31" s="133">
        <v>0.89700000000000002</v>
      </c>
      <c r="I31" s="125">
        <v>0.98</v>
      </c>
      <c r="J31" s="125">
        <v>1</v>
      </c>
      <c r="K31" s="126">
        <f t="shared" si="1"/>
        <v>0.87905999999999995</v>
      </c>
      <c r="L31" s="143">
        <f t="shared" si="2"/>
        <v>6487.4627999999984</v>
      </c>
      <c r="M31" s="1"/>
      <c r="N31" s="1"/>
    </row>
    <row r="32" spans="3:14" x14ac:dyDescent="0.3">
      <c r="C32" s="1"/>
      <c r="D32" s="130" t="s">
        <v>240</v>
      </c>
      <c r="E32" s="120">
        <v>19.8</v>
      </c>
      <c r="F32" s="70">
        <v>3751.05</v>
      </c>
      <c r="G32" s="71">
        <f t="shared" si="0"/>
        <v>74270.790000000008</v>
      </c>
      <c r="H32" s="133">
        <v>0.89700000000000002</v>
      </c>
      <c r="I32" s="125">
        <v>0.98</v>
      </c>
      <c r="J32" s="125">
        <v>1</v>
      </c>
      <c r="K32" s="126">
        <f t="shared" si="1"/>
        <v>0.87905999999999995</v>
      </c>
      <c r="L32" s="143">
        <f t="shared" si="2"/>
        <v>65288.480657400003</v>
      </c>
      <c r="M32" s="1"/>
      <c r="N32" s="1"/>
    </row>
    <row r="33" spans="3:14" ht="15" thickBot="1" x14ac:dyDescent="0.35">
      <c r="C33" s="1"/>
      <c r="D33" s="72"/>
      <c r="E33" s="122"/>
      <c r="F33" s="73"/>
      <c r="G33" s="74"/>
      <c r="H33" s="133">
        <v>0.89700000000000002</v>
      </c>
      <c r="I33" s="125">
        <v>0.98</v>
      </c>
      <c r="J33" s="125">
        <v>1</v>
      </c>
      <c r="K33" s="126">
        <f>H33*I33*J33</f>
        <v>0.87905999999999995</v>
      </c>
      <c r="L33" s="143">
        <f>G33*K33</f>
        <v>0</v>
      </c>
      <c r="M33" s="1"/>
      <c r="N33" s="1"/>
    </row>
    <row r="34" spans="3:14" ht="43.8" thickBot="1" x14ac:dyDescent="0.35">
      <c r="D34" s="53"/>
      <c r="E34" s="109" t="s">
        <v>172</v>
      </c>
      <c r="F34" s="110"/>
      <c r="G34" s="111">
        <f>SUM(G27:G32)</f>
        <v>357536.8088</v>
      </c>
      <c r="H34" s="138">
        <v>0.89700000000000002</v>
      </c>
      <c r="I34" s="127">
        <v>0.98</v>
      </c>
      <c r="J34" s="127">
        <v>1</v>
      </c>
      <c r="K34" s="128">
        <f t="shared" ref="K34" si="3">H34*I34*J34</f>
        <v>0.87905999999999995</v>
      </c>
      <c r="L34" s="141">
        <f t="shared" ref="L34" si="4">G34*K34</f>
        <v>314296.30714372796</v>
      </c>
    </row>
  </sheetData>
  <mergeCells count="3">
    <mergeCell ref="D13:L13"/>
    <mergeCell ref="D18:L18"/>
    <mergeCell ref="D25:L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AVALÚO DE MEJORAS</vt:lpstr>
      <vt:lpstr>CÁLCULO DE LOS IMPUESTOS</vt:lpstr>
      <vt:lpstr>ENSAMBLES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MTZ</dc:creator>
  <cp:lastModifiedBy>Paulina MTZ</cp:lastModifiedBy>
  <cp:lastPrinted>2024-10-18T23:49:30Z</cp:lastPrinted>
  <dcterms:created xsi:type="dcterms:W3CDTF">2015-06-05T18:19:34Z</dcterms:created>
  <dcterms:modified xsi:type="dcterms:W3CDTF">2024-10-26T01:35:42Z</dcterms:modified>
</cp:coreProperties>
</file>