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oni Cuevas\Documents\Maestria\1er Semestre\Ingeniería de costos\Tareas\"/>
    </mc:Choice>
  </mc:AlternateContent>
  <xr:revisionPtr revIDLastSave="0" documentId="13_ncr:1_{14483605-6241-469A-BB5D-BF9831D266D8}" xr6:coauthVersionLast="47" xr6:coauthVersionMax="47" xr10:uidLastSave="{00000000-0000-0000-0000-000000000000}"/>
  <bookViews>
    <workbookView xWindow="-108" yWindow="-108" windowWidth="23256" windowHeight="12456" xr2:uid="{38853DC1-7FFC-4A89-A02A-2F2822F86B23}"/>
  </bookViews>
  <sheets>
    <sheet name="Avaluo formula ross-hideck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02" i="3" l="1"/>
  <c r="H205" i="3"/>
  <c r="P196" i="3"/>
  <c r="P197" i="3"/>
  <c r="P198" i="3"/>
  <c r="P199" i="3"/>
  <c r="P200" i="3"/>
  <c r="P195" i="3"/>
  <c r="P189" i="3"/>
  <c r="P190" i="3"/>
  <c r="P188" i="3"/>
  <c r="P184" i="3"/>
  <c r="O202" i="3"/>
  <c r="O196" i="3"/>
  <c r="O197" i="3"/>
  <c r="O198" i="3"/>
  <c r="O199" i="3"/>
  <c r="O200" i="3"/>
  <c r="O195" i="3"/>
  <c r="O189" i="3"/>
  <c r="O190" i="3"/>
  <c r="O188" i="3"/>
  <c r="N196" i="3"/>
  <c r="N197" i="3"/>
  <c r="N198" i="3"/>
  <c r="N199" i="3"/>
  <c r="N200" i="3"/>
  <c r="N195" i="3"/>
  <c r="N189" i="3"/>
  <c r="N190" i="3"/>
  <c r="N188" i="3"/>
  <c r="N184" i="3"/>
  <c r="O184" i="3" s="1"/>
  <c r="J197" i="3"/>
  <c r="J198" i="3"/>
  <c r="J199" i="3"/>
  <c r="J200" i="3"/>
  <c r="J196" i="3"/>
  <c r="J195" i="3"/>
  <c r="J182" i="3"/>
  <c r="H180" i="3"/>
  <c r="D180" i="3"/>
  <c r="J189" i="3"/>
  <c r="J190" i="3"/>
  <c r="J188" i="3"/>
  <c r="J184" i="3"/>
  <c r="O237" i="3"/>
  <c r="H233" i="3"/>
  <c r="N231" i="3"/>
  <c r="M228" i="3"/>
  <c r="N228" i="3" s="1"/>
  <c r="P228" i="3" s="1"/>
  <c r="Q228" i="3" s="1"/>
  <c r="H200" i="3"/>
  <c r="D200" i="3"/>
  <c r="I200" i="3" s="1"/>
  <c r="H199" i="3"/>
  <c r="D199" i="3"/>
  <c r="I199" i="3" s="1"/>
  <c r="H198" i="3"/>
  <c r="D198" i="3"/>
  <c r="I198" i="3" s="1"/>
  <c r="H197" i="3"/>
  <c r="D197" i="3"/>
  <c r="I197" i="3" s="1"/>
  <c r="H196" i="3"/>
  <c r="D196" i="3"/>
  <c r="I196" i="3" s="1"/>
  <c r="H195" i="3"/>
  <c r="D195" i="3"/>
  <c r="H190" i="3"/>
  <c r="D190" i="3"/>
  <c r="I190" i="3" s="1"/>
  <c r="H189" i="3"/>
  <c r="D189" i="3"/>
  <c r="I189" i="3" s="1"/>
  <c r="H188" i="3"/>
  <c r="D188" i="3"/>
  <c r="I188" i="3" s="1"/>
  <c r="H184" i="3"/>
  <c r="D184" i="3"/>
  <c r="N23" i="3"/>
  <c r="M20" i="3"/>
  <c r="N20" i="3" s="1"/>
  <c r="P20" i="3" s="1"/>
  <c r="Q20" i="3" s="1"/>
  <c r="I180" i="3" l="1"/>
  <c r="I184" i="3"/>
  <c r="I195" i="3"/>
  <c r="I201" i="3" s="1"/>
  <c r="I203" i="3"/>
  <c r="D203" i="3"/>
  <c r="F229" i="3" l="1"/>
  <c r="I212" i="3"/>
  <c r="K237" i="3" l="1"/>
  <c r="M237" i="3" s="1"/>
  <c r="P237" i="3" s="1"/>
  <c r="F236" i="3"/>
  <c r="G28" i="3" s="1"/>
</calcChain>
</file>

<file path=xl/sharedStrings.xml><?xml version="1.0" encoding="utf-8"?>
<sst xmlns="http://schemas.openxmlformats.org/spreadsheetml/2006/main" count="329" uniqueCount="251">
  <si>
    <t>AVALÚO DE MEJORAS</t>
  </si>
  <si>
    <t>Inmueble que se valúa: CASA HABITACIÓN</t>
  </si>
  <si>
    <t>Propietario: XXXXXXXXXXXXX</t>
  </si>
  <si>
    <t>Solicitante del avalúo: XXXXXXXXXXXXXXX</t>
  </si>
  <si>
    <t>Valuador: MONICA IVETTE CUEVAS DURON</t>
  </si>
  <si>
    <t>Cédula Profesional: 00000000</t>
  </si>
  <si>
    <t>Especialidad: BIENES INMUEBLES</t>
  </si>
  <si>
    <t>Fecha del avalúo: 18 DE OCTUBRE DEL 2024</t>
  </si>
  <si>
    <t>Objeto del avalúo: ESTIMAR EL VALOR COMERCIAL DE LAS MEJORAS</t>
  </si>
  <si>
    <t>Propósito del avalúo: CÁLCULO DEL I.S.R.</t>
  </si>
  <si>
    <t>Cuenta Catastral: XX-XXXX-XX-XXXX-XXX-XXX</t>
  </si>
  <si>
    <t>Cuenta Predial: UXXXXXX</t>
  </si>
  <si>
    <t>I. Datos generales</t>
  </si>
  <si>
    <t xml:space="preserve">III. Características urbanas </t>
  </si>
  <si>
    <t>Indice de saturación: 90%</t>
  </si>
  <si>
    <t>Población: MEDIA</t>
  </si>
  <si>
    <t>Contaminación ambiental: NORMAL</t>
  </si>
  <si>
    <t>Uso de suelo: HABITACIONAL</t>
  </si>
  <si>
    <t>Servicios Públicos:</t>
  </si>
  <si>
    <t>☑</t>
  </si>
  <si>
    <t>☐</t>
  </si>
  <si>
    <t>TELÉFONO</t>
  </si>
  <si>
    <t>Equipamiento urbano:</t>
  </si>
  <si>
    <t>GAS NATURAL</t>
  </si>
  <si>
    <t>TV POR CABLE</t>
  </si>
  <si>
    <t>INTERNET</t>
  </si>
  <si>
    <t>PARQUES</t>
  </si>
  <si>
    <t>ESCUELAS</t>
  </si>
  <si>
    <t>HOSPITAL</t>
  </si>
  <si>
    <t>GUARNICIONES</t>
  </si>
  <si>
    <t>ABASTO</t>
  </si>
  <si>
    <t>OFICINAS</t>
  </si>
  <si>
    <t>PAVIMENTOS</t>
  </si>
  <si>
    <t>BANQUETAS</t>
  </si>
  <si>
    <t>Nivel de infraestructura: NIVEL IV</t>
  </si>
  <si>
    <t>Nivel de equipamiento: NIVEL IV</t>
  </si>
  <si>
    <t>AGUA CON SUMINISTRO AL INMUEBLE</t>
  </si>
  <si>
    <t>DRENAJE CON CONEXIÓN AL INMUEBLE</t>
  </si>
  <si>
    <t>SEÑALIZACIÓN</t>
  </si>
  <si>
    <t>TRANSPORTE PÚBLICO</t>
  </si>
  <si>
    <t>VIGILANCIA PRIVADA</t>
  </si>
  <si>
    <t>III. Características del inmueble</t>
  </si>
  <si>
    <t>Georeferencias:</t>
  </si>
  <si>
    <t>Tramo de calles transversales, limítrofes y orientación</t>
  </si>
  <si>
    <t>IV. Descripción general del inmueble</t>
  </si>
  <si>
    <t>FUENTE: ESCRITURA</t>
  </si>
  <si>
    <t>V. Consideraciones previas al avalúo</t>
  </si>
  <si>
    <t>Croquis de localización:</t>
  </si>
  <si>
    <t>Fallas: NO SE OBSERVAN FALLAS CERCANAS SEGÚN EL SISTEMA DE INFORMACIÓN DE FALLAS GEOLÓGICAS Y GRIETAS(SIFAGG)</t>
  </si>
  <si>
    <t>VI. Metodología</t>
  </si>
  <si>
    <t xml:space="preserve">ENFOQUE DE COSTOS: </t>
  </si>
  <si>
    <t>La valuación del inmueble se estima de acuerdo a la investigación de mercado.</t>
  </si>
  <si>
    <t>Se aplica el criterio y tablas de Ross-Heidecke, para la estimación de los factores de depreciación.</t>
  </si>
  <si>
    <t>Este enfoque considera que el valor máximo del bien para el comprador con información pertinente, será la cantidad necesaria para construir o adquirir un nuevo bien de igual utilidad. Cuando el bien no es nuevo, el valor de reposición nuevo deberá ser ajustado de acuerdo a todos los médotos de apreciación y obsolescencia a la fecha del avalúo.</t>
  </si>
  <si>
    <t xml:space="preserve">ENFOQUE DE INGRESOS (VALOR DE CAPITALIZACIÓN DE RENTAS): </t>
  </si>
  <si>
    <t>Es el valor presente de beneficios futuros derivados de la propiedad y es generalmente medido a través de la capitalización de un nivel específico de ingresos.</t>
  </si>
  <si>
    <t xml:space="preserve">ENFOQUE DE MERCADO (VALOR COMPARATIVO DE MERCADO): </t>
  </si>
  <si>
    <t>Es la cantidad estimada, en términos monetarios a partir del análisis y comparación de bienes iguales o similares al bien objeto de estudio, que han sido vendidos o que se encuentran en proceso de venta en el mercado abierto.</t>
  </si>
  <si>
    <t>Este análisis, para inmuebles especiales, se puede realizar comparando superficie de construcción, habitaciones de hotel, camas de hospital, etc.</t>
  </si>
  <si>
    <t>VALOR COMERCIAL:</t>
  </si>
  <si>
    <t>Es el precio más probable en que se podría comercializar un bien, en las circunstancias prevalecientes a la fecha del avalúo en un plazo razonable de exposición en una transacción llevada a cabo entre un oferente y un demandante libres de presiones, bien informados y como resultado de ponderar el valor físico, el valor de capitalización de rentas y el valor de mercado del bien que se trate.</t>
  </si>
  <si>
    <t>Medidas y colindancias del terreno:</t>
  </si>
  <si>
    <t>VI. Comentarios generales, supuestos, exclusiones y condiciones limitantes al avalúo</t>
  </si>
  <si>
    <t>El presente análisis presupone que no existe una restricción legal en cuanto a la posesión del bien y al uso lícito del mismo. Los valores de calle y de mercado se estiman con base en la homologación de los comparables obtenidos en la investigación del mercado inmobiliario de la zona de ubicación del inmueble y zonas de características similares. La homologación considera las condiciones del inmueble que se analiza.</t>
  </si>
  <si>
    <t>VII. Factores de homologación empleados</t>
  </si>
  <si>
    <t>sup</t>
  </si>
  <si>
    <t>neg</t>
  </si>
  <si>
    <t>fub</t>
  </si>
  <si>
    <t>csp</t>
  </si>
  <si>
    <t>ec</t>
  </si>
  <si>
    <t>proy</t>
  </si>
  <si>
    <t>Superficie construida/terreno</t>
  </si>
  <si>
    <t>Factor de negociación</t>
  </si>
  <si>
    <t>Factor de ubicación dentro de la colonia</t>
  </si>
  <si>
    <t>Calidad de los servicios públicos (0-10)</t>
  </si>
  <si>
    <t>Estado de conservación</t>
  </si>
  <si>
    <t>Calidad del proyecto</t>
  </si>
  <si>
    <t>for = Factor de forma</t>
  </si>
  <si>
    <t>Turísitca comercial</t>
  </si>
  <si>
    <t>Comercial de 1a</t>
  </si>
  <si>
    <t>Comercial de 2a</t>
  </si>
  <si>
    <t>Residencial de lujo</t>
  </si>
  <si>
    <t>Residencial de 1a</t>
  </si>
  <si>
    <t>Residencial de 2a</t>
  </si>
  <si>
    <t>Interés Social</t>
  </si>
  <si>
    <t>Habitacional Popular</t>
  </si>
  <si>
    <t>TC</t>
  </si>
  <si>
    <t>C1</t>
  </si>
  <si>
    <t>C2</t>
  </si>
  <si>
    <t>RL</t>
  </si>
  <si>
    <t>R1</t>
  </si>
  <si>
    <t>R2</t>
  </si>
  <si>
    <t>IS</t>
  </si>
  <si>
    <t>HP</t>
  </si>
  <si>
    <t>Regular</t>
  </si>
  <si>
    <t>Irregular 4L</t>
  </si>
  <si>
    <t>Irregular +4L</t>
  </si>
  <si>
    <t>R</t>
  </si>
  <si>
    <t>I4L</t>
  </si>
  <si>
    <t>I+4L</t>
  </si>
  <si>
    <t>fesq = Factor de esquina</t>
  </si>
  <si>
    <t>top = Factor de topografía</t>
  </si>
  <si>
    <t>Inferior</t>
  </si>
  <si>
    <t>Medianero</t>
  </si>
  <si>
    <t>Esquina</t>
  </si>
  <si>
    <t>Cabecero</t>
  </si>
  <si>
    <t>Manzanero</t>
  </si>
  <si>
    <t>INT</t>
  </si>
  <si>
    <t>MED</t>
  </si>
  <si>
    <t>ESQ</t>
  </si>
  <si>
    <t>CAB</t>
  </si>
  <si>
    <t>MAN</t>
  </si>
  <si>
    <t>Plano</t>
  </si>
  <si>
    <t>Ascendente</t>
  </si>
  <si>
    <t>Descendente</t>
  </si>
  <si>
    <t>Accidentado</t>
  </si>
  <si>
    <t>PL</t>
  </si>
  <si>
    <t>AS</t>
  </si>
  <si>
    <t>DE</t>
  </si>
  <si>
    <t>AC</t>
  </si>
  <si>
    <t xml:space="preserve"> tfr - Tipo de Fracc - Factores de zona </t>
  </si>
  <si>
    <t>VIII. Investigación de mercado</t>
  </si>
  <si>
    <t>CASAS EN VENTA</t>
  </si>
  <si>
    <t>NO APLICA</t>
  </si>
  <si>
    <t>IX. Aplicación de enfoque, comparativo de mercado</t>
  </si>
  <si>
    <t>LUZ RED SUBTERRÁNEA</t>
  </si>
  <si>
    <t>CASA</t>
  </si>
  <si>
    <t>TERRENO</t>
  </si>
  <si>
    <t>Sujeto</t>
  </si>
  <si>
    <t>vum$</t>
  </si>
  <si>
    <t>top</t>
  </si>
  <si>
    <t>for</t>
  </si>
  <si>
    <t>tfr</t>
  </si>
  <si>
    <t>feqs</t>
  </si>
  <si>
    <t>factor de homologación</t>
  </si>
  <si>
    <t>valor unitario de la casa homologada</t>
  </si>
  <si>
    <t>superficie</t>
  </si>
  <si>
    <t>indiviso</t>
  </si>
  <si>
    <t>precio de mercado ponderado</t>
  </si>
  <si>
    <t>0.00 $/m2</t>
  </si>
  <si>
    <t>valor de la casa</t>
  </si>
  <si>
    <t>X. Aplicación del enfoque de costos (Valor Físico o Directo)</t>
  </si>
  <si>
    <t>Folio Real: XXXXXX</t>
  </si>
  <si>
    <t>Escrituras: XXXXXXXXX</t>
  </si>
  <si>
    <t>Uso actual: habitacional</t>
  </si>
  <si>
    <t>Unidades rentables: 1</t>
  </si>
  <si>
    <t>Régimen de propiedad: PRIVADA COLECTIVA</t>
  </si>
  <si>
    <t>MEJORAS</t>
  </si>
  <si>
    <t>Fracción</t>
  </si>
  <si>
    <t>Suministro e instalación de cisterna prefabricada de 5,000 litros en cochera del inmueble.</t>
  </si>
  <si>
    <t>Valor U.</t>
  </si>
  <si>
    <t>Área (m2)</t>
  </si>
  <si>
    <t>vrn</t>
  </si>
  <si>
    <t>Valor de reposición nuevo</t>
  </si>
  <si>
    <t>Valor neto de reposición</t>
  </si>
  <si>
    <t>VALOR DE REPOSICIÓN NUEVO</t>
  </si>
  <si>
    <t>X. Aplicación del enfoque de ingresos (Valor de capitalización de rentas)</t>
  </si>
  <si>
    <t>RESULTADO DE LA APLICACIÓN DEL ENFOQUE DE INGRESOS</t>
  </si>
  <si>
    <t>VALOR DE CAPITALIZACIÓN</t>
  </si>
  <si>
    <t>XI. Resumen de valores</t>
  </si>
  <si>
    <t>Enfoque comparativo de mercado (valor comparativo de mercado)</t>
  </si>
  <si>
    <t>Enfoque de costos (Valor físico o directo, neto de reposición)</t>
  </si>
  <si>
    <t>Enfoque de ingresos (valor de capitalización de rentas)</t>
  </si>
  <si>
    <t>VALORES ACTUALES</t>
  </si>
  <si>
    <t>Valor actual de las mejoras</t>
  </si>
  <si>
    <t>XIII. Conclusión</t>
  </si>
  <si>
    <t>XII. Consideraciones previas a la conclusión</t>
  </si>
  <si>
    <t>Declaraciones:</t>
  </si>
  <si>
    <t>SE ESTIMA EL VALOR FÍSICO O DE REPOSICIÓN DEL INMUEBLE, FUNDADO EN ANÁLISIS DE COSTOS Y PRESUPUESTOS ACTUALIZADOS DE CONSTRUCCIONES ESPECIALES Y SIMILARES A LAS ESPECIFICADAS EN EL INMUEBLE SIMILARES EN LA LOCALIDAD.</t>
  </si>
  <si>
    <t>PARA OBTENER EL VALOR DE LA CASA, SE REALIZÓ INVESTIGACIÓN Y HOMOLOGACIÓN CON CASAS DE CARACTERÍSTICAS SIMILARES.</t>
  </si>
  <si>
    <t>INPC SEPTIEMBRE 2024</t>
  </si>
  <si>
    <t>FACTOR</t>
  </si>
  <si>
    <t>VALUADOR</t>
  </si>
  <si>
    <t>MÓNICA IVETTE CUEVAS DURON</t>
  </si>
  <si>
    <t>N° de registro Colegio de Valuadores del Estado de Ags.</t>
  </si>
  <si>
    <t>Especialidad: Inmuebles</t>
  </si>
  <si>
    <t>CÉDULA PROFESIONAL LIC. ADMÓN DE EMPRESAS</t>
  </si>
  <si>
    <t xml:space="preserve">CÉDULA MAESTRÍA EN VALUACIÓN </t>
  </si>
  <si>
    <t>XIV. Croquis</t>
  </si>
  <si>
    <t>XV. Reporte fotográfico</t>
  </si>
  <si>
    <t>Calidad del proyecto: FUNCIONAL</t>
  </si>
  <si>
    <t>Estado de conservación: NORMAL</t>
  </si>
  <si>
    <t>CISTERNA</t>
  </si>
  <si>
    <t>1 PZA</t>
  </si>
  <si>
    <t>NOTAS</t>
  </si>
  <si>
    <t>ISR SIN AVALUO DE MEJORAS</t>
  </si>
  <si>
    <t>$/M2</t>
  </si>
  <si>
    <t>TOTAL</t>
  </si>
  <si>
    <t>TERRENO M2</t>
  </si>
  <si>
    <t>PRECIO VENTA</t>
  </si>
  <si>
    <t>DIFERENCIA</t>
  </si>
  <si>
    <t>ISR A PAGAR</t>
  </si>
  <si>
    <t>INPC SEPT 2024</t>
  </si>
  <si>
    <t>INPC SEPT 2018</t>
  </si>
  <si>
    <t>VALOR ACTUALIZADO COMPRA</t>
  </si>
  <si>
    <t>AL NORESTE: En ocho punto treinta y ocho metros, linda con predio diez</t>
  </si>
  <si>
    <t>AL SURESTE: En diecisiete metros, linda con predio doce</t>
  </si>
  <si>
    <t>AL SUROESTE: En once metros, linda con circuito prieto azabache</t>
  </si>
  <si>
    <t>AL NOROESTE: En trece punto noventa y seis metros, linda con área común; en cuatro punto cero un metros linda con circuito primeto azabache.</t>
  </si>
  <si>
    <t>INDIVISO: 1.1867% (uno punto mil ochocientos seesnta y siete porciento)</t>
  </si>
  <si>
    <t>Terreno: 183.06 m2</t>
  </si>
  <si>
    <t>Edad aproximada: 4 AÑOS</t>
  </si>
  <si>
    <t>Vida útil remanente: 66 AÑOS</t>
  </si>
  <si>
    <t xml:space="preserve">CONSTRUCCIÓN </t>
  </si>
  <si>
    <t>ACCESORIOS</t>
  </si>
  <si>
    <t>NORTE: CIRCUITO CAVALIA</t>
  </si>
  <si>
    <t>SUR: CALLE SIETE LEGUAS</t>
  </si>
  <si>
    <t>ESTE: CIRCUITO CAVALIA</t>
  </si>
  <si>
    <t>OESTE: CALLE PURA SANGRE</t>
  </si>
  <si>
    <t>COCINA INTEGRAL</t>
  </si>
  <si>
    <t>BARDAS</t>
  </si>
  <si>
    <t>ROOF GARDEN</t>
  </si>
  <si>
    <t>FIC</t>
  </si>
  <si>
    <t>Fsis</t>
  </si>
  <si>
    <t>FEE</t>
  </si>
  <si>
    <t>FR</t>
  </si>
  <si>
    <t xml:space="preserve">Construcción </t>
  </si>
  <si>
    <t>Área (m2) o pza</t>
  </si>
  <si>
    <t>PATIO CON PISO</t>
  </si>
  <si>
    <t>TERRAZA P.B.</t>
  </si>
  <si>
    <t>COCHERA (cajones)</t>
  </si>
  <si>
    <t>LAVANDERIA</t>
  </si>
  <si>
    <t>ROOF TECHADO</t>
  </si>
  <si>
    <t>TOTAL MEJORAS</t>
  </si>
  <si>
    <t>VALORES REFERIDOS A FEBRERO 2020</t>
  </si>
  <si>
    <t>INPC ENERO 2020</t>
  </si>
  <si>
    <t>Valor referido de las mejoras a Febrero 2020</t>
  </si>
  <si>
    <t>TOTAL TERRENO + CONST, ACCESORIOS Y MEJORAS</t>
  </si>
  <si>
    <t>ISR CON AVALUO DE MEJORAS</t>
  </si>
  <si>
    <t>Ubicación del sujeto: CIRCUITO CALAVIA #220, FRACC. CAVALIA ,EN AGUASCALIENTES, AGS.</t>
  </si>
  <si>
    <t>Clasificación de zona: HABITACIONAL RESIDENCIAL</t>
  </si>
  <si>
    <t>Vías de acceso e importancia: AV. EUGENIO GARZA ZADA COMO PRINCIPAL VIA DE ACCESO CON FLUJO VEHICULAR ALTO.</t>
  </si>
  <si>
    <t>CASA HABITACIÓN EN CONDOMINIO, PREDIO PLANO DE CONFIGURACIÓN REGULAR SOBRE CALLE MODA CON UN FRENTE A VIALIDAD, DONDE SE CONSTRUYÓ UNA CASA HABITACIÓN DESARROLLADA EN TRES NIVELES CON LA SIGUIENTE DISTRIBUCIÓN ARQUITECTÓNICA: PLANTA BAJA.- DOS LUGARES DE ESTACIONAMIENTO, ACCESO, MEDIO BAÑO DE USO COMÚN, ESCALERAS, RECÁMARA CON BAÑO COMPLETO, SALA, COMEDOR, COCINA Y PATIO DE SERVICIO, TERRAZA Y JARDÍN. SEGUNDA PLANTA.- SALA DE TV, TRES RECÁMARAS Y DOS BAÑOS COMPLETOS; TERCERA PLANTA ROOF GARDEN.</t>
  </si>
  <si>
    <t>Construcción:  m2</t>
  </si>
  <si>
    <t>Número de niveles: 3</t>
  </si>
  <si>
    <t>Ampliación de la descripción del inmueble: TERRENO EN EL QUE EL SOLICITANTE MANIFIESTA QUE REALIZÓ MEJORAS AL INMUEBLE; CONSTRUCCIÓN DE CASA CON LOS SIGUIENTES ELEMENTOS ADICIONALES; SUMINISTRO E INSTALACIÓN DE CISTERNA PREFABRICADA DE 5,000 LITROS DEBAJO DE LA COCHERA, COCHERA, COCINA INTEGRAL, BARDAS, PATIO, ROOF GARDEN, TERRAZA, TRABAJOS QUE REFIERE QUE TERMINÓ EN FEBRERO DEL 2020</t>
  </si>
  <si>
    <t>CONST Y MEJORAS AL 80%</t>
  </si>
  <si>
    <t>TERRENO + CONST Y MEJORAS</t>
  </si>
  <si>
    <t>VALOR ACTUALIZADO TERRENO</t>
  </si>
  <si>
    <t>II. Valor referido a Febrero 2020</t>
  </si>
  <si>
    <t>vrn CDMX</t>
  </si>
  <si>
    <t>FACTOR DE REFERENCIA</t>
  </si>
  <si>
    <t>*como no hay ganancia, no hay obligación de pago de ISR</t>
  </si>
  <si>
    <t>Edad</t>
  </si>
  <si>
    <t>Estado de conservación y obsolescencia (Ec y ob)</t>
  </si>
  <si>
    <t>Vida útil total (vut)</t>
  </si>
  <si>
    <t>Factor de estado de conservación  (Fec)</t>
  </si>
  <si>
    <t>valor neto de reposición  (vnr)</t>
  </si>
  <si>
    <t>vrn unitario</t>
  </si>
  <si>
    <t>Terreno</t>
  </si>
  <si>
    <t>vrn AGS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</si>
</sst>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0.0"/>
    <numFmt numFmtId="165" formatCode="0.000"/>
    <numFmt numFmtId="166" formatCode="&quot;$&quot;#,##0.00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"/>
      <name val="Quire Sans"/>
      <family val="2"/>
    </font>
    <font>
      <sz val="10"/>
      <color theme="1"/>
      <name val="Quire Sans"/>
      <family val="2"/>
    </font>
    <font>
      <sz val="10"/>
      <color theme="1"/>
      <name val="Aptos Narrow"/>
      <family val="2"/>
    </font>
    <font>
      <sz val="10"/>
      <color theme="1"/>
      <name val="Aptos"/>
      <family val="2"/>
    </font>
    <font>
      <sz val="9"/>
      <color theme="1"/>
      <name val="Quire Sans"/>
      <family val="2"/>
    </font>
    <font>
      <sz val="8"/>
      <color theme="1"/>
      <name val="Quire Sans"/>
      <family val="2"/>
    </font>
    <font>
      <b/>
      <sz val="10"/>
      <color theme="1"/>
      <name val="Quire Sans"/>
      <family val="2"/>
    </font>
    <font>
      <u/>
      <sz val="10"/>
      <color theme="1"/>
      <name val="Quire Sans"/>
      <family val="2"/>
    </font>
    <font>
      <b/>
      <sz val="9"/>
      <color theme="1"/>
      <name val="Quire Sans"/>
      <family val="2"/>
    </font>
    <font>
      <i/>
      <sz val="10"/>
      <color theme="1"/>
      <name val="Quire Sans"/>
      <family val="2"/>
    </font>
    <font>
      <sz val="9.5"/>
      <color theme="1"/>
      <name val="Quire Sans"/>
      <family val="2"/>
    </font>
    <font>
      <u/>
      <sz val="11"/>
      <color theme="10"/>
      <name val="Aptos Narrow"/>
      <family val="2"/>
      <scheme val="minor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wrapText="1"/>
    </xf>
    <xf numFmtId="0" fontId="8" fillId="0" borderId="0" xfId="0" applyFont="1"/>
    <xf numFmtId="0" fontId="9" fillId="0" borderId="0" xfId="0" applyFont="1"/>
    <xf numFmtId="164" fontId="3" fillId="0" borderId="0" xfId="0" applyNumberFormat="1" applyFont="1"/>
    <xf numFmtId="2" fontId="3" fillId="0" borderId="0" xfId="0" applyNumberFormat="1" applyFont="1"/>
    <xf numFmtId="165" fontId="3" fillId="0" borderId="0" xfId="0" applyNumberFormat="1" applyFont="1"/>
    <xf numFmtId="0" fontId="7" fillId="0" borderId="0" xfId="0" applyFont="1"/>
    <xf numFmtId="0" fontId="10" fillId="0" borderId="0" xfId="0" applyFont="1"/>
    <xf numFmtId="0" fontId="11" fillId="0" borderId="0" xfId="0" applyFont="1"/>
    <xf numFmtId="0" fontId="3" fillId="0" borderId="0" xfId="0" applyFont="1" applyAlignment="1">
      <alignment horizontal="left" wrapText="1"/>
    </xf>
    <xf numFmtId="44" fontId="3" fillId="0" borderId="0" xfId="0" applyNumberFormat="1" applyFont="1"/>
    <xf numFmtId="0" fontId="3" fillId="0" borderId="0" xfId="0" applyFont="1" applyAlignment="1">
      <alignment horizontal="left" vertical="top" wrapText="1"/>
    </xf>
    <xf numFmtId="0" fontId="2" fillId="2" borderId="0" xfId="0" applyFont="1" applyFill="1"/>
    <xf numFmtId="0" fontId="3" fillId="2" borderId="0" xfId="0" applyFont="1" applyFill="1"/>
    <xf numFmtId="0" fontId="9" fillId="2" borderId="0" xfId="0" applyFont="1" applyFill="1"/>
    <xf numFmtId="0" fontId="13" fillId="0" borderId="0" xfId="2"/>
    <xf numFmtId="0" fontId="14" fillId="0" borderId="0" xfId="0" applyFont="1"/>
    <xf numFmtId="0" fontId="14" fillId="0" borderId="0" xfId="0" applyFont="1" applyAlignment="1">
      <alignment vertical="top" wrapText="1"/>
    </xf>
    <xf numFmtId="44" fontId="3" fillId="0" borderId="0" xfId="1" applyFont="1"/>
    <xf numFmtId="17" fontId="3" fillId="0" borderId="0" xfId="0" applyNumberFormat="1" applyFont="1"/>
    <xf numFmtId="0" fontId="3" fillId="3" borderId="0" xfId="0" applyFont="1" applyFill="1"/>
    <xf numFmtId="0" fontId="12" fillId="0" borderId="0" xfId="0" applyFont="1" applyAlignment="1">
      <alignment vertical="top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4" fontId="3" fillId="0" borderId="1" xfId="0" applyNumberFormat="1" applyFont="1" applyBorder="1"/>
    <xf numFmtId="44" fontId="3" fillId="0" borderId="1" xfId="1" applyFont="1" applyBorder="1"/>
    <xf numFmtId="44" fontId="8" fillId="0" borderId="0" xfId="1" applyFont="1" applyAlignment="1">
      <alignment horizontal="center"/>
    </xf>
    <xf numFmtId="44" fontId="3" fillId="2" borderId="0" xfId="1" applyFont="1" applyFill="1" applyAlignment="1">
      <alignment horizontal="center"/>
    </xf>
    <xf numFmtId="0" fontId="7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9" fontId="3" fillId="0" borderId="0" xfId="3" applyFont="1"/>
    <xf numFmtId="0" fontId="3" fillId="0" borderId="0" xfId="0" applyFont="1" applyAlignment="1">
      <alignment horizontal="center" wrapText="1"/>
    </xf>
    <xf numFmtId="44" fontId="3" fillId="0" borderId="0" xfId="1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44" fontId="8" fillId="0" borderId="0" xfId="1" applyFont="1" applyAlignment="1">
      <alignment horizontal="center" wrapText="1"/>
    </xf>
    <xf numFmtId="0" fontId="3" fillId="0" borderId="1" xfId="0" applyFont="1" applyBorder="1" applyAlignment="1">
      <alignment horizontal="center"/>
    </xf>
    <xf numFmtId="166" fontId="3" fillId="0" borderId="1" xfId="1" applyNumberFormat="1" applyFont="1" applyBorder="1" applyAlignment="1">
      <alignment horizontal="center"/>
    </xf>
    <xf numFmtId="166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left" wrapText="1"/>
    </xf>
    <xf numFmtId="44" fontId="8" fillId="0" borderId="0" xfId="1" applyFont="1" applyAlignment="1">
      <alignment horizontal="center"/>
    </xf>
    <xf numFmtId="0" fontId="3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left" vertical="top" wrapText="1"/>
    </xf>
    <xf numFmtId="44" fontId="3" fillId="2" borderId="0" xfId="1" applyFont="1" applyFill="1" applyAlignment="1">
      <alignment horizontal="center"/>
    </xf>
    <xf numFmtId="0" fontId="5" fillId="0" borderId="0" xfId="0" applyFont="1" applyAlignment="1">
      <alignment horizontal="left" vertical="center" wrapText="1"/>
    </xf>
  </cellXfs>
  <cellStyles count="4">
    <cellStyle name="Hipervínculo" xfId="2" builtinId="8"/>
    <cellStyle name="Moneda" xfId="1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53492</xdr:colOff>
      <xdr:row>1</xdr:row>
      <xdr:rowOff>68580</xdr:rowOff>
    </xdr:from>
    <xdr:to>
      <xdr:col>6</xdr:col>
      <xdr:colOff>152400</xdr:colOff>
      <xdr:row>10</xdr:row>
      <xdr:rowOff>137160</xdr:rowOff>
    </xdr:to>
    <xdr:pic>
      <xdr:nvPicPr>
        <xdr:cNvPr id="2" name="Imagen 1" descr="Foto de casa en venta en cuarto de milla , cavalia, aguascalientes, aguascalientes, 0 No. 01 - 1">
          <a:extLst>
            <a:ext uri="{FF2B5EF4-FFF2-40B4-BE49-F238E27FC236}">
              <a16:creationId xmlns:a16="http://schemas.microsoft.com/office/drawing/2014/main" id="{2960CCFC-05AA-4ACC-8FA3-48DBDB49F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48052" y="236220"/>
          <a:ext cx="2301088" cy="1623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198120</xdr:colOff>
      <xdr:row>257</xdr:row>
      <xdr:rowOff>137160</xdr:rowOff>
    </xdr:from>
    <xdr:to>
      <xdr:col>3</xdr:col>
      <xdr:colOff>670560</xdr:colOff>
      <xdr:row>269</xdr:row>
      <xdr:rowOff>15240</xdr:rowOff>
    </xdr:to>
    <xdr:pic>
      <xdr:nvPicPr>
        <xdr:cNvPr id="3" name="Imagen 2" descr="Foto de casa en venta en cuarto de milla , cavalia, aguascalientes, aguascalientes, 0 No. 04 - 4">
          <a:extLst>
            <a:ext uri="{FF2B5EF4-FFF2-40B4-BE49-F238E27FC236}">
              <a16:creationId xmlns:a16="http://schemas.microsoft.com/office/drawing/2014/main" id="{DD410AF1-30C9-427E-BBB2-D0A0AD3D5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8120" y="43555920"/>
          <a:ext cx="2689860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586740</xdr:colOff>
      <xdr:row>257</xdr:row>
      <xdr:rowOff>137160</xdr:rowOff>
    </xdr:from>
    <xdr:to>
      <xdr:col>8</xdr:col>
      <xdr:colOff>518160</xdr:colOff>
      <xdr:row>269</xdr:row>
      <xdr:rowOff>15240</xdr:rowOff>
    </xdr:to>
    <xdr:pic>
      <xdr:nvPicPr>
        <xdr:cNvPr id="4" name="Imagen 3" descr="Foto de casa en venta en cuarto de milla , cavalia, aguascalientes, aguascalientes, 0 No. 05 - 5">
          <a:extLst>
            <a:ext uri="{FF2B5EF4-FFF2-40B4-BE49-F238E27FC236}">
              <a16:creationId xmlns:a16="http://schemas.microsoft.com/office/drawing/2014/main" id="{301BE407-B9A2-4363-9BB3-9431CD916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03320" y="43555920"/>
          <a:ext cx="2644140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271</xdr:row>
      <xdr:rowOff>0</xdr:rowOff>
    </xdr:from>
    <xdr:to>
      <xdr:col>8</xdr:col>
      <xdr:colOff>563880</xdr:colOff>
      <xdr:row>282</xdr:row>
      <xdr:rowOff>15240</xdr:rowOff>
    </xdr:to>
    <xdr:pic>
      <xdr:nvPicPr>
        <xdr:cNvPr id="5" name="Imagen 4" descr="Foto de casa en venta en cuarto de milla , cavalia, aguascalientes, aguascalientes, 0 No. 11 - 11">
          <a:extLst>
            <a:ext uri="{FF2B5EF4-FFF2-40B4-BE49-F238E27FC236}">
              <a16:creationId xmlns:a16="http://schemas.microsoft.com/office/drawing/2014/main" id="{E015E9CD-DE91-4318-8E55-2E64B7238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10940" y="45796200"/>
          <a:ext cx="2674620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53</xdr:row>
      <xdr:rowOff>152400</xdr:rowOff>
    </xdr:from>
    <xdr:to>
      <xdr:col>4</xdr:col>
      <xdr:colOff>150733</xdr:colOff>
      <xdr:row>65</xdr:row>
      <xdr:rowOff>92094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9D871E2-3D12-40ED-A428-BE5A65FE2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" y="9258300"/>
          <a:ext cx="3213973" cy="1951374"/>
        </a:xfrm>
        <a:prstGeom prst="rect">
          <a:avLst/>
        </a:prstGeom>
      </xdr:spPr>
    </xdr:pic>
    <xdr:clientData/>
  </xdr:twoCellAnchor>
  <xdr:twoCellAnchor editAs="oneCell">
    <xdr:from>
      <xdr:col>4</xdr:col>
      <xdr:colOff>739140</xdr:colOff>
      <xdr:row>53</xdr:row>
      <xdr:rowOff>111320</xdr:rowOff>
    </xdr:from>
    <xdr:to>
      <xdr:col>9</xdr:col>
      <xdr:colOff>68580</xdr:colOff>
      <xdr:row>65</xdr:row>
      <xdr:rowOff>138127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E6A3A03-6CC4-478E-9DB4-083227100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10940" y="9217220"/>
          <a:ext cx="3139440" cy="2038487"/>
        </a:xfrm>
        <a:prstGeom prst="rect">
          <a:avLst/>
        </a:prstGeom>
      </xdr:spPr>
    </xdr:pic>
    <xdr:clientData/>
  </xdr:twoCellAnchor>
  <xdr:twoCellAnchor editAs="oneCell">
    <xdr:from>
      <xdr:col>1</xdr:col>
      <xdr:colOff>153403</xdr:colOff>
      <xdr:row>238</xdr:row>
      <xdr:rowOff>160020</xdr:rowOff>
    </xdr:from>
    <xdr:to>
      <xdr:col>7</xdr:col>
      <xdr:colOff>155609</xdr:colOff>
      <xdr:row>252</xdr:row>
      <xdr:rowOff>160020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064F671-9585-4409-93D7-80F23B9B9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9203" y="40378380"/>
          <a:ext cx="4376086" cy="2392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424180</xdr:colOff>
      <xdr:row>271</xdr:row>
      <xdr:rowOff>22860</xdr:rowOff>
    </xdr:from>
    <xdr:to>
      <xdr:col>3</xdr:col>
      <xdr:colOff>807719</xdr:colOff>
      <xdr:row>282</xdr:row>
      <xdr:rowOff>83819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57C51AA5-D3AC-4A4B-80C1-4CC7B08E6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24180" y="45819060"/>
          <a:ext cx="2600959" cy="1950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265F7-979E-4FBE-905E-2B144468E91B}">
  <dimension ref="A1:S293"/>
  <sheetViews>
    <sheetView tabSelected="1" topLeftCell="A229" workbookViewId="0">
      <selection activeCell="P184" sqref="P184"/>
    </sheetView>
  </sheetViews>
  <sheetFormatPr baseColWidth="10" defaultColWidth="11.44140625" defaultRowHeight="13.2" x14ac:dyDescent="0.25"/>
  <cols>
    <col min="1" max="1" width="10" style="2" customWidth="1"/>
    <col min="2" max="2" width="9.5546875" style="2" customWidth="1"/>
    <col min="3" max="3" width="12.44140625" style="2" customWidth="1"/>
    <col min="4" max="4" width="13.88671875" style="2" bestFit="1" customWidth="1"/>
    <col min="5" max="5" width="8.6640625" style="2" customWidth="1"/>
    <col min="6" max="7" width="9.33203125" style="2" customWidth="1"/>
    <col min="8" max="8" width="11.77734375" style="2" customWidth="1"/>
    <col min="9" max="9" width="13.88671875" style="2" bestFit="1" customWidth="1"/>
    <col min="10" max="10" width="13" style="2" customWidth="1"/>
    <col min="11" max="11" width="13" style="2" bestFit="1" customWidth="1"/>
    <col min="12" max="12" width="13.6640625" style="2" customWidth="1"/>
    <col min="13" max="13" width="15.33203125" style="2" customWidth="1"/>
    <col min="14" max="14" width="33.77734375" style="2" bestFit="1" customWidth="1"/>
    <col min="15" max="15" width="25.5546875" style="2" bestFit="1" customWidth="1"/>
    <col min="16" max="16" width="16.33203125" style="2" customWidth="1"/>
    <col min="17" max="17" width="14.33203125" style="2" bestFit="1" customWidth="1"/>
    <col min="18" max="18" width="13.6640625" style="2" bestFit="1" customWidth="1"/>
    <col min="19" max="16384" width="11.44140625" style="2"/>
  </cols>
  <sheetData>
    <row r="1" spans="1:19" x14ac:dyDescent="0.2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6"/>
    </row>
    <row r="6" spans="1:19" ht="14.4" x14ac:dyDescent="0.3">
      <c r="D6"/>
    </row>
    <row r="8" spans="1:19" x14ac:dyDescent="0.25">
      <c r="L8" s="2" t="s">
        <v>184</v>
      </c>
    </row>
    <row r="10" spans="1:19" ht="14.4" x14ac:dyDescent="0.3">
      <c r="L10" s="25"/>
    </row>
    <row r="11" spans="1:19" x14ac:dyDescent="0.25">
      <c r="L11" s="27"/>
      <c r="M11" s="27"/>
      <c r="N11" s="27"/>
      <c r="O11" s="27"/>
      <c r="P11" s="27"/>
      <c r="Q11" s="27"/>
      <c r="R11" s="27"/>
      <c r="S11" s="27"/>
    </row>
    <row r="12" spans="1:19" x14ac:dyDescent="0.25">
      <c r="L12" s="27"/>
      <c r="M12" s="27"/>
      <c r="N12" s="27"/>
      <c r="O12" s="27"/>
      <c r="P12" s="27"/>
      <c r="Q12" s="27"/>
      <c r="R12" s="27"/>
      <c r="S12" s="27"/>
    </row>
    <row r="13" spans="1:19" ht="14.4" x14ac:dyDescent="0.3">
      <c r="A13" s="22" t="s">
        <v>12</v>
      </c>
      <c r="B13" s="23"/>
      <c r="C13" s="23"/>
      <c r="D13" s="23"/>
      <c r="E13" s="23"/>
      <c r="F13" s="23"/>
      <c r="G13" s="23"/>
      <c r="H13" s="23"/>
      <c r="I13" s="23"/>
      <c r="J13" s="23"/>
      <c r="L13" s="27"/>
      <c r="M13"/>
      <c r="N13"/>
      <c r="O13" s="27"/>
      <c r="P13" s="27"/>
      <c r="Q13" s="27"/>
      <c r="R13" s="27"/>
      <c r="S13" s="27"/>
    </row>
    <row r="14" spans="1:19" x14ac:dyDescent="0.25">
      <c r="L14" s="26"/>
    </row>
    <row r="15" spans="1:19" ht="14.4" x14ac:dyDescent="0.3">
      <c r="A15" s="2" t="s">
        <v>1</v>
      </c>
      <c r="F15" s="2" t="s">
        <v>4</v>
      </c>
      <c r="L15"/>
    </row>
    <row r="16" spans="1:19" x14ac:dyDescent="0.25">
      <c r="A16" s="2" t="s">
        <v>2</v>
      </c>
      <c r="F16" s="2" t="s">
        <v>5</v>
      </c>
      <c r="L16" s="26"/>
    </row>
    <row r="17" spans="1:17" x14ac:dyDescent="0.25">
      <c r="A17" s="2" t="s">
        <v>3</v>
      </c>
      <c r="F17" s="2" t="s">
        <v>6</v>
      </c>
      <c r="L17" s="26"/>
    </row>
    <row r="18" spans="1:17" x14ac:dyDescent="0.25">
      <c r="A18" s="2" t="s">
        <v>7</v>
      </c>
      <c r="L18" s="30" t="s">
        <v>185</v>
      </c>
    </row>
    <row r="19" spans="1:17" ht="13.2" customHeight="1" x14ac:dyDescent="0.25">
      <c r="A19" s="53" t="s">
        <v>229</v>
      </c>
      <c r="B19" s="53"/>
      <c r="C19" s="53"/>
      <c r="D19" s="53"/>
      <c r="E19" s="53"/>
      <c r="F19" s="53"/>
      <c r="G19" s="53"/>
      <c r="H19" s="53"/>
      <c r="I19" s="53"/>
      <c r="J19" s="39"/>
      <c r="K19" s="2" t="s">
        <v>188</v>
      </c>
      <c r="L19" s="2" t="s">
        <v>186</v>
      </c>
      <c r="M19" s="2" t="s">
        <v>187</v>
      </c>
      <c r="N19" s="2" t="s">
        <v>194</v>
      </c>
      <c r="O19" s="2" t="s">
        <v>189</v>
      </c>
      <c r="P19" s="2" t="s">
        <v>190</v>
      </c>
      <c r="Q19" s="2" t="s">
        <v>191</v>
      </c>
    </row>
    <row r="20" spans="1:17" x14ac:dyDescent="0.25">
      <c r="A20" s="2" t="s">
        <v>146</v>
      </c>
      <c r="B20" s="31"/>
      <c r="C20" s="31"/>
      <c r="D20" s="31"/>
      <c r="E20" s="31"/>
      <c r="F20" s="31"/>
      <c r="G20" s="31"/>
      <c r="H20" s="31"/>
      <c r="I20" s="31"/>
      <c r="J20" s="31"/>
      <c r="K20" s="2">
        <v>183.06</v>
      </c>
      <c r="L20" s="28">
        <v>6000</v>
      </c>
      <c r="M20" s="20">
        <f>+K20*L20</f>
        <v>1098360</v>
      </c>
      <c r="N20" s="20">
        <f>+M20*N23</f>
        <v>1481066.9044858648</v>
      </c>
      <c r="O20" s="28">
        <v>4700000</v>
      </c>
      <c r="P20" s="20">
        <f>+O20-N20</f>
        <v>3218933.0955141354</v>
      </c>
      <c r="Q20" s="28">
        <f>+P20*0.3</f>
        <v>965679.92865424056</v>
      </c>
    </row>
    <row r="21" spans="1:17" ht="14.4" x14ac:dyDescent="0.3">
      <c r="A21" s="2" t="s">
        <v>8</v>
      </c>
      <c r="L21" s="26"/>
      <c r="O21"/>
    </row>
    <row r="22" spans="1:17" x14ac:dyDescent="0.25">
      <c r="A22" s="2" t="s">
        <v>9</v>
      </c>
      <c r="N22" s="2" t="s">
        <v>171</v>
      </c>
    </row>
    <row r="23" spans="1:17" x14ac:dyDescent="0.25">
      <c r="A23" s="2" t="s">
        <v>10</v>
      </c>
      <c r="L23" s="29" t="s">
        <v>193</v>
      </c>
      <c r="M23" s="2">
        <v>100.917</v>
      </c>
      <c r="N23" s="2">
        <f>+M24/M23</f>
        <v>1.3484348524034604</v>
      </c>
    </row>
    <row r="24" spans="1:17" x14ac:dyDescent="0.25">
      <c r="A24" s="2" t="s">
        <v>11</v>
      </c>
      <c r="L24" s="29" t="s">
        <v>192</v>
      </c>
      <c r="M24" s="2">
        <v>136.08000000000001</v>
      </c>
    </row>
    <row r="25" spans="1:17" x14ac:dyDescent="0.25">
      <c r="A25" s="2" t="s">
        <v>142</v>
      </c>
    </row>
    <row r="26" spans="1:17" x14ac:dyDescent="0.25">
      <c r="A26" s="2" t="s">
        <v>143</v>
      </c>
    </row>
    <row r="28" spans="1:17" ht="18" customHeight="1" x14ac:dyDescent="0.3">
      <c r="A28" s="22" t="s">
        <v>239</v>
      </c>
      <c r="B28" s="23"/>
      <c r="C28" s="23"/>
      <c r="D28" s="23"/>
      <c r="E28" s="23"/>
      <c r="F28" s="23"/>
      <c r="G28" s="54">
        <f>+F236</f>
        <v>4473716.1455574809</v>
      </c>
      <c r="H28" s="54"/>
      <c r="I28" s="54"/>
      <c r="J28" s="37"/>
    </row>
    <row r="30" spans="1:17" ht="14.4" x14ac:dyDescent="0.3">
      <c r="A30" s="22" t="s">
        <v>13</v>
      </c>
      <c r="B30" s="23"/>
      <c r="C30" s="23"/>
      <c r="D30" s="23"/>
      <c r="E30" s="23"/>
      <c r="F30" s="23"/>
      <c r="G30" s="23"/>
      <c r="H30" s="23"/>
      <c r="I30" s="23"/>
      <c r="J30" s="23"/>
    </row>
    <row r="31" spans="1:17" x14ac:dyDescent="0.25">
      <c r="A31" s="2" t="s">
        <v>230</v>
      </c>
    </row>
    <row r="32" spans="1:17" x14ac:dyDescent="0.25">
      <c r="A32" s="2" t="s">
        <v>34</v>
      </c>
    </row>
    <row r="33" spans="1:10" x14ac:dyDescent="0.25">
      <c r="A33" s="2" t="s">
        <v>35</v>
      </c>
    </row>
    <row r="34" spans="1:10" x14ac:dyDescent="0.25">
      <c r="A34" s="2" t="s">
        <v>14</v>
      </c>
    </row>
    <row r="35" spans="1:10" x14ac:dyDescent="0.25">
      <c r="A35" s="2" t="s">
        <v>15</v>
      </c>
    </row>
    <row r="36" spans="1:10" x14ac:dyDescent="0.25">
      <c r="A36" s="2" t="s">
        <v>16</v>
      </c>
    </row>
    <row r="37" spans="1:10" x14ac:dyDescent="0.25">
      <c r="A37" s="2" t="s">
        <v>17</v>
      </c>
    </row>
    <row r="38" spans="1:10" ht="13.5" customHeight="1" x14ac:dyDescent="0.25">
      <c r="A38" s="55" t="s">
        <v>231</v>
      </c>
      <c r="B38" s="55"/>
      <c r="C38" s="55"/>
      <c r="D38" s="55"/>
      <c r="E38" s="55"/>
      <c r="F38" s="55"/>
      <c r="G38" s="55"/>
      <c r="H38" s="55"/>
      <c r="I38" s="55"/>
      <c r="J38" s="7"/>
    </row>
    <row r="39" spans="1:10" ht="13.8" x14ac:dyDescent="0.25">
      <c r="A39" s="55"/>
      <c r="B39" s="55"/>
      <c r="C39" s="55"/>
      <c r="D39" s="55"/>
      <c r="E39" s="55"/>
      <c r="F39" s="55"/>
      <c r="G39" s="55"/>
      <c r="H39" s="55"/>
      <c r="I39" s="55"/>
      <c r="J39" s="7"/>
    </row>
    <row r="40" spans="1:10" ht="13.8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</row>
    <row r="41" spans="1:10" ht="13.8" x14ac:dyDescent="0.3">
      <c r="A41" s="2" t="s">
        <v>18</v>
      </c>
      <c r="D41" s="4" t="s">
        <v>19</v>
      </c>
      <c r="E41" s="4" t="s">
        <v>20</v>
      </c>
    </row>
    <row r="42" spans="1:10" ht="13.8" x14ac:dyDescent="0.3">
      <c r="B42" s="3" t="s">
        <v>19</v>
      </c>
      <c r="C42" s="8" t="s">
        <v>36</v>
      </c>
      <c r="F42" s="5" t="s">
        <v>19</v>
      </c>
      <c r="G42" s="9" t="s">
        <v>23</v>
      </c>
    </row>
    <row r="43" spans="1:10" ht="13.8" x14ac:dyDescent="0.3">
      <c r="B43" s="3" t="s">
        <v>19</v>
      </c>
      <c r="C43" s="8" t="s">
        <v>125</v>
      </c>
      <c r="F43" s="5" t="s">
        <v>19</v>
      </c>
      <c r="G43" s="9" t="s">
        <v>24</v>
      </c>
    </row>
    <row r="44" spans="1:10" ht="13.8" x14ac:dyDescent="0.3">
      <c r="B44" s="3" t="s">
        <v>19</v>
      </c>
      <c r="C44" s="8" t="s">
        <v>37</v>
      </c>
      <c r="F44" s="5" t="s">
        <v>19</v>
      </c>
      <c r="G44" s="9" t="s">
        <v>25</v>
      </c>
    </row>
    <row r="45" spans="1:10" ht="13.8" x14ac:dyDescent="0.3">
      <c r="B45" s="3" t="s">
        <v>19</v>
      </c>
      <c r="C45" s="8" t="s">
        <v>21</v>
      </c>
      <c r="F45" s="5" t="s">
        <v>19</v>
      </c>
      <c r="G45" s="9" t="s">
        <v>40</v>
      </c>
    </row>
    <row r="46" spans="1:10" x14ac:dyDescent="0.25">
      <c r="A46" s="2" t="s">
        <v>22</v>
      </c>
    </row>
    <row r="47" spans="1:10" x14ac:dyDescent="0.25">
      <c r="B47" s="3" t="s">
        <v>19</v>
      </c>
      <c r="C47" s="9" t="s">
        <v>26</v>
      </c>
      <c r="D47" s="3" t="s">
        <v>19</v>
      </c>
      <c r="E47" s="9" t="s">
        <v>30</v>
      </c>
      <c r="F47" s="3" t="s">
        <v>19</v>
      </c>
      <c r="G47" s="9" t="s">
        <v>39</v>
      </c>
    </row>
    <row r="48" spans="1:10" x14ac:dyDescent="0.25">
      <c r="B48" s="3" t="s">
        <v>19</v>
      </c>
      <c r="C48" s="9" t="s">
        <v>27</v>
      </c>
      <c r="D48" s="3" t="s">
        <v>19</v>
      </c>
      <c r="E48" s="9" t="s">
        <v>31</v>
      </c>
      <c r="F48" s="3" t="s">
        <v>19</v>
      </c>
      <c r="G48" s="9" t="s">
        <v>38</v>
      </c>
    </row>
    <row r="49" spans="1:10" ht="13.8" x14ac:dyDescent="0.3">
      <c r="B49" s="5" t="s">
        <v>20</v>
      </c>
      <c r="C49" s="9" t="s">
        <v>28</v>
      </c>
      <c r="D49" s="3" t="s">
        <v>19</v>
      </c>
      <c r="E49" s="9" t="s">
        <v>32</v>
      </c>
    </row>
    <row r="50" spans="1:10" x14ac:dyDescent="0.25">
      <c r="B50" s="3" t="s">
        <v>19</v>
      </c>
      <c r="C50" s="9" t="s">
        <v>29</v>
      </c>
      <c r="D50" s="3" t="s">
        <v>19</v>
      </c>
      <c r="E50" s="9" t="s">
        <v>33</v>
      </c>
    </row>
    <row r="51" spans="1:10" ht="14.4" x14ac:dyDescent="0.3">
      <c r="A51" s="22" t="s">
        <v>41</v>
      </c>
      <c r="B51" s="23"/>
      <c r="C51" s="23"/>
      <c r="D51" s="23"/>
      <c r="E51" s="23"/>
      <c r="F51" s="23"/>
      <c r="G51" s="23"/>
      <c r="H51" s="23"/>
      <c r="I51" s="23"/>
      <c r="J51" s="23"/>
    </row>
    <row r="53" spans="1:10" x14ac:dyDescent="0.25">
      <c r="A53" s="2" t="s">
        <v>47</v>
      </c>
    </row>
    <row r="68" spans="1:10" x14ac:dyDescent="0.25">
      <c r="A68" s="2" t="s">
        <v>42</v>
      </c>
    </row>
    <row r="71" spans="1:10" x14ac:dyDescent="0.25">
      <c r="A71" s="50" t="s">
        <v>48</v>
      </c>
      <c r="B71" s="50"/>
      <c r="C71" s="50"/>
      <c r="D71" s="50"/>
      <c r="E71" s="50"/>
      <c r="F71" s="50"/>
      <c r="G71" s="50"/>
      <c r="H71" s="50"/>
      <c r="I71" s="50"/>
      <c r="J71" s="21"/>
    </row>
    <row r="72" spans="1:10" x14ac:dyDescent="0.25">
      <c r="A72" s="50"/>
      <c r="B72" s="50"/>
      <c r="C72" s="50"/>
      <c r="D72" s="50"/>
      <c r="E72" s="50"/>
      <c r="F72" s="50"/>
      <c r="G72" s="50"/>
      <c r="H72" s="50"/>
      <c r="I72" s="50"/>
      <c r="J72" s="21"/>
    </row>
    <row r="74" spans="1:10" x14ac:dyDescent="0.25">
      <c r="A74" s="2" t="s">
        <v>43</v>
      </c>
    </row>
    <row r="75" spans="1:10" x14ac:dyDescent="0.25">
      <c r="A75" s="2" t="s">
        <v>205</v>
      </c>
      <c r="F75" s="2" t="s">
        <v>207</v>
      </c>
    </row>
    <row r="76" spans="1:10" x14ac:dyDescent="0.25">
      <c r="A76" s="2" t="s">
        <v>206</v>
      </c>
      <c r="F76" s="2" t="s">
        <v>208</v>
      </c>
    </row>
    <row r="78" spans="1:10" x14ac:dyDescent="0.25">
      <c r="A78" s="2" t="s">
        <v>61</v>
      </c>
    </row>
    <row r="79" spans="1:10" x14ac:dyDescent="0.25">
      <c r="A79" s="2" t="s">
        <v>195</v>
      </c>
    </row>
    <row r="80" spans="1:10" x14ac:dyDescent="0.25">
      <c r="A80" s="2" t="s">
        <v>196</v>
      </c>
    </row>
    <row r="81" spans="1:10" x14ac:dyDescent="0.25">
      <c r="A81" s="2" t="s">
        <v>197</v>
      </c>
    </row>
    <row r="82" spans="1:10" x14ac:dyDescent="0.25">
      <c r="A82" s="48" t="s">
        <v>198</v>
      </c>
      <c r="B82" s="48"/>
      <c r="C82" s="48"/>
      <c r="D82" s="48"/>
      <c r="E82" s="48"/>
      <c r="F82" s="48"/>
      <c r="G82" s="48"/>
      <c r="H82" s="48"/>
      <c r="I82" s="48"/>
      <c r="J82" s="19"/>
    </row>
    <row r="83" spans="1:10" x14ac:dyDescent="0.25">
      <c r="A83" s="48"/>
      <c r="B83" s="48"/>
      <c r="C83" s="48"/>
      <c r="D83" s="48"/>
      <c r="E83" s="48"/>
      <c r="F83" s="48"/>
      <c r="G83" s="48"/>
      <c r="H83" s="48"/>
      <c r="I83" s="48"/>
      <c r="J83" s="19"/>
    </row>
    <row r="84" spans="1:10" x14ac:dyDescent="0.25">
      <c r="A84" s="50" t="s">
        <v>199</v>
      </c>
      <c r="B84" s="50"/>
      <c r="C84" s="50"/>
      <c r="D84" s="50"/>
      <c r="E84" s="50"/>
      <c r="F84" s="50"/>
      <c r="G84" s="50"/>
      <c r="H84" s="50"/>
      <c r="I84" s="50"/>
      <c r="J84" s="21"/>
    </row>
    <row r="85" spans="1:10" x14ac:dyDescent="0.25">
      <c r="A85" s="21"/>
      <c r="B85" s="21"/>
      <c r="C85" s="21"/>
      <c r="D85" s="21"/>
      <c r="E85" s="21"/>
      <c r="F85" s="21"/>
      <c r="G85" s="21"/>
      <c r="H85" s="21"/>
      <c r="I85" s="21"/>
      <c r="J85" s="21"/>
    </row>
    <row r="86" spans="1:10" ht="14.4" x14ac:dyDescent="0.3">
      <c r="A86" s="22" t="s">
        <v>44</v>
      </c>
      <c r="B86" s="23"/>
      <c r="C86" s="23"/>
      <c r="D86" s="23"/>
      <c r="E86" s="23"/>
      <c r="F86" s="23"/>
      <c r="G86" s="23"/>
      <c r="H86" s="23"/>
      <c r="I86" s="23"/>
      <c r="J86" s="23"/>
    </row>
    <row r="87" spans="1:10" ht="12.75" customHeight="1" x14ac:dyDescent="0.25">
      <c r="A87" s="51" t="s">
        <v>232</v>
      </c>
      <c r="B87" s="51"/>
      <c r="C87" s="51"/>
      <c r="D87" s="51"/>
      <c r="E87" s="51"/>
      <c r="F87" s="51"/>
      <c r="G87" s="51"/>
      <c r="H87" s="51"/>
      <c r="I87" s="51"/>
      <c r="J87" s="38"/>
    </row>
    <row r="88" spans="1:10" x14ac:dyDescent="0.25">
      <c r="A88" s="51"/>
      <c r="B88" s="51"/>
      <c r="C88" s="51"/>
      <c r="D88" s="51"/>
      <c r="E88" s="51"/>
      <c r="F88" s="51"/>
      <c r="G88" s="51"/>
      <c r="H88" s="51"/>
      <c r="I88" s="51"/>
      <c r="J88" s="38"/>
    </row>
    <row r="89" spans="1:10" x14ac:dyDescent="0.25">
      <c r="A89" s="51"/>
      <c r="B89" s="51"/>
      <c r="C89" s="51"/>
      <c r="D89" s="51"/>
      <c r="E89" s="51"/>
      <c r="F89" s="51"/>
      <c r="G89" s="51"/>
      <c r="H89" s="51"/>
      <c r="I89" s="51"/>
      <c r="J89" s="38"/>
    </row>
    <row r="90" spans="1:10" ht="19.5" customHeight="1" x14ac:dyDescent="0.25">
      <c r="A90" s="51"/>
      <c r="B90" s="51"/>
      <c r="C90" s="51"/>
      <c r="D90" s="51"/>
      <c r="E90" s="51"/>
      <c r="F90" s="51"/>
      <c r="G90" s="51"/>
      <c r="H90" s="51"/>
      <c r="I90" s="51"/>
      <c r="J90" s="38"/>
    </row>
    <row r="91" spans="1:10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</row>
    <row r="92" spans="1:10" x14ac:dyDescent="0.25">
      <c r="A92" s="2" t="s">
        <v>200</v>
      </c>
      <c r="F92" s="2" t="s">
        <v>201</v>
      </c>
    </row>
    <row r="93" spans="1:10" x14ac:dyDescent="0.25">
      <c r="A93" s="2" t="s">
        <v>233</v>
      </c>
      <c r="F93" s="2" t="s">
        <v>202</v>
      </c>
    </row>
    <row r="94" spans="1:10" x14ac:dyDescent="0.25">
      <c r="B94" s="2" t="s">
        <v>45</v>
      </c>
      <c r="F94" s="2" t="s">
        <v>181</v>
      </c>
    </row>
    <row r="95" spans="1:10" x14ac:dyDescent="0.25">
      <c r="A95" s="2" t="s">
        <v>144</v>
      </c>
      <c r="F95" s="2" t="s">
        <v>180</v>
      </c>
    </row>
    <row r="96" spans="1:10" x14ac:dyDescent="0.25">
      <c r="A96" s="2" t="s">
        <v>234</v>
      </c>
      <c r="F96" s="2" t="s">
        <v>145</v>
      </c>
    </row>
    <row r="98" spans="1:10" ht="14.4" x14ac:dyDescent="0.3">
      <c r="A98" s="22" t="s">
        <v>46</v>
      </c>
      <c r="B98" s="23"/>
      <c r="C98" s="23"/>
      <c r="D98" s="23"/>
      <c r="E98" s="23"/>
      <c r="F98" s="23"/>
      <c r="G98" s="23"/>
      <c r="H98" s="23"/>
      <c r="I98" s="23"/>
      <c r="J98" s="23"/>
    </row>
    <row r="99" spans="1:10" ht="13.2" customHeight="1" x14ac:dyDescent="0.25">
      <c r="A99" s="50" t="s">
        <v>235</v>
      </c>
      <c r="B99" s="50"/>
      <c r="C99" s="50"/>
      <c r="D99" s="50"/>
      <c r="E99" s="50"/>
      <c r="F99" s="50"/>
      <c r="G99" s="50"/>
      <c r="H99" s="50"/>
      <c r="I99" s="50"/>
      <c r="J99" s="21"/>
    </row>
    <row r="100" spans="1:10" x14ac:dyDescent="0.25">
      <c r="A100" s="50"/>
      <c r="B100" s="50"/>
      <c r="C100" s="50"/>
      <c r="D100" s="50"/>
      <c r="E100" s="50"/>
      <c r="F100" s="50"/>
      <c r="G100" s="50"/>
      <c r="H100" s="50"/>
      <c r="I100" s="50"/>
      <c r="J100" s="21"/>
    </row>
    <row r="101" spans="1:10" x14ac:dyDescent="0.25">
      <c r="A101" s="50"/>
      <c r="B101" s="50"/>
      <c r="C101" s="50"/>
      <c r="D101" s="50"/>
      <c r="E101" s="50"/>
      <c r="F101" s="50"/>
      <c r="G101" s="50"/>
      <c r="H101" s="50"/>
      <c r="I101" s="50"/>
      <c r="J101" s="21"/>
    </row>
    <row r="102" spans="1:10" x14ac:dyDescent="0.25">
      <c r="A102" s="50"/>
      <c r="B102" s="50"/>
      <c r="C102" s="50"/>
      <c r="D102" s="50"/>
      <c r="E102" s="50"/>
      <c r="F102" s="50"/>
      <c r="G102" s="50"/>
      <c r="H102" s="50"/>
      <c r="I102" s="50"/>
      <c r="J102" s="21"/>
    </row>
    <row r="103" spans="1:10" ht="14.4" x14ac:dyDescent="0.3">
      <c r="A103" s="22" t="s">
        <v>49</v>
      </c>
      <c r="B103" s="23"/>
      <c r="C103" s="23"/>
      <c r="D103" s="23"/>
      <c r="E103" s="23"/>
      <c r="F103" s="23"/>
      <c r="G103" s="23"/>
      <c r="H103" s="23"/>
      <c r="I103" s="23"/>
      <c r="J103" s="23"/>
    </row>
    <row r="104" spans="1:10" x14ac:dyDescent="0.25">
      <c r="A104" s="11" t="s">
        <v>50</v>
      </c>
    </row>
    <row r="105" spans="1:10" x14ac:dyDescent="0.25">
      <c r="A105" s="2" t="s">
        <v>51</v>
      </c>
    </row>
    <row r="106" spans="1:10" x14ac:dyDescent="0.25">
      <c r="A106" s="2" t="s">
        <v>52</v>
      </c>
    </row>
    <row r="107" spans="1:10" ht="12.75" customHeight="1" x14ac:dyDescent="0.25">
      <c r="A107" s="50" t="s">
        <v>53</v>
      </c>
      <c r="B107" s="50"/>
      <c r="C107" s="50"/>
      <c r="D107" s="50"/>
      <c r="E107" s="50"/>
      <c r="F107" s="50"/>
      <c r="G107" s="50"/>
      <c r="H107" s="50"/>
      <c r="I107" s="50"/>
      <c r="J107" s="21"/>
    </row>
    <row r="108" spans="1:10" x14ac:dyDescent="0.25">
      <c r="A108" s="50"/>
      <c r="B108" s="50"/>
      <c r="C108" s="50"/>
      <c r="D108" s="50"/>
      <c r="E108" s="50"/>
      <c r="F108" s="50"/>
      <c r="G108" s="50"/>
      <c r="H108" s="50"/>
      <c r="I108" s="50"/>
      <c r="J108" s="21"/>
    </row>
    <row r="109" spans="1:10" x14ac:dyDescent="0.25">
      <c r="A109" s="50"/>
      <c r="B109" s="50"/>
      <c r="C109" s="50"/>
      <c r="D109" s="50"/>
      <c r="E109" s="50"/>
      <c r="F109" s="50"/>
      <c r="G109" s="50"/>
      <c r="H109" s="50"/>
      <c r="I109" s="50"/>
      <c r="J109" s="21"/>
    </row>
    <row r="110" spans="1:10" ht="3.6" customHeight="1" x14ac:dyDescent="0.25">
      <c r="A110" s="50"/>
      <c r="B110" s="50"/>
      <c r="C110" s="50"/>
      <c r="D110" s="50"/>
      <c r="E110" s="50"/>
      <c r="F110" s="50"/>
      <c r="G110" s="50"/>
      <c r="H110" s="50"/>
      <c r="I110" s="50"/>
      <c r="J110" s="21"/>
    </row>
    <row r="111" spans="1:10" x14ac:dyDescent="0.25">
      <c r="A111" s="11" t="s">
        <v>54</v>
      </c>
    </row>
    <row r="112" spans="1:10" x14ac:dyDescent="0.25">
      <c r="A112" s="48" t="s">
        <v>55</v>
      </c>
      <c r="B112" s="48"/>
      <c r="C112" s="48"/>
      <c r="D112" s="48"/>
      <c r="E112" s="48"/>
      <c r="F112" s="48"/>
      <c r="G112" s="48"/>
      <c r="H112" s="48"/>
      <c r="I112" s="48"/>
      <c r="J112" s="19"/>
    </row>
    <row r="113" spans="1:10" x14ac:dyDescent="0.25">
      <c r="A113" s="48"/>
      <c r="B113" s="48"/>
      <c r="C113" s="48"/>
      <c r="D113" s="48"/>
      <c r="E113" s="48"/>
      <c r="F113" s="48"/>
      <c r="G113" s="48"/>
      <c r="H113" s="48"/>
      <c r="I113" s="48"/>
      <c r="J113" s="19"/>
    </row>
    <row r="114" spans="1:10" x14ac:dyDescent="0.25">
      <c r="A114" s="11" t="s">
        <v>56</v>
      </c>
    </row>
    <row r="115" spans="1:10" x14ac:dyDescent="0.25">
      <c r="A115" s="48" t="s">
        <v>57</v>
      </c>
      <c r="B115" s="48"/>
      <c r="C115" s="48"/>
      <c r="D115" s="48"/>
      <c r="E115" s="48"/>
      <c r="F115" s="48"/>
      <c r="G115" s="48"/>
      <c r="H115" s="48"/>
      <c r="I115" s="48"/>
      <c r="J115" s="19"/>
    </row>
    <row r="116" spans="1:10" x14ac:dyDescent="0.25">
      <c r="A116" s="48"/>
      <c r="B116" s="48"/>
      <c r="C116" s="48"/>
      <c r="D116" s="48"/>
      <c r="E116" s="48"/>
      <c r="F116" s="48"/>
      <c r="G116" s="48"/>
      <c r="H116" s="48"/>
      <c r="I116" s="48"/>
      <c r="J116" s="19"/>
    </row>
    <row r="117" spans="1:10" x14ac:dyDescent="0.25">
      <c r="A117" s="48" t="s">
        <v>58</v>
      </c>
      <c r="B117" s="48"/>
      <c r="C117" s="48"/>
      <c r="D117" s="48"/>
      <c r="E117" s="48"/>
      <c r="F117" s="48"/>
      <c r="G117" s="48"/>
      <c r="H117" s="48"/>
      <c r="I117" s="48"/>
      <c r="J117" s="19"/>
    </row>
    <row r="118" spans="1:10" x14ac:dyDescent="0.25">
      <c r="A118" s="48"/>
      <c r="B118" s="48"/>
      <c r="C118" s="48"/>
      <c r="D118" s="48"/>
      <c r="E118" s="48"/>
      <c r="F118" s="48"/>
      <c r="G118" s="48"/>
      <c r="H118" s="48"/>
      <c r="I118" s="48"/>
      <c r="J118" s="19"/>
    </row>
    <row r="119" spans="1:10" x14ac:dyDescent="0.25">
      <c r="A119" s="11" t="s">
        <v>59</v>
      </c>
    </row>
    <row r="120" spans="1:10" ht="12.75" customHeight="1" x14ac:dyDescent="0.25">
      <c r="A120" s="48" t="s">
        <v>60</v>
      </c>
      <c r="B120" s="48"/>
      <c r="C120" s="48"/>
      <c r="D120" s="48"/>
      <c r="E120" s="48"/>
      <c r="F120" s="48"/>
      <c r="G120" s="48"/>
      <c r="H120" s="48"/>
      <c r="I120" s="48"/>
      <c r="J120" s="19"/>
    </row>
    <row r="121" spans="1:10" x14ac:dyDescent="0.25">
      <c r="A121" s="48"/>
      <c r="B121" s="48"/>
      <c r="C121" s="48"/>
      <c r="D121" s="48"/>
      <c r="E121" s="48"/>
      <c r="F121" s="48"/>
      <c r="G121" s="48"/>
      <c r="H121" s="48"/>
      <c r="I121" s="48"/>
      <c r="J121" s="19"/>
    </row>
    <row r="122" spans="1:10" x14ac:dyDescent="0.25">
      <c r="A122" s="48"/>
      <c r="B122" s="48"/>
      <c r="C122" s="48"/>
      <c r="D122" s="48"/>
      <c r="E122" s="48"/>
      <c r="F122" s="48"/>
      <c r="G122" s="48"/>
      <c r="H122" s="48"/>
      <c r="I122" s="48"/>
      <c r="J122" s="19"/>
    </row>
    <row r="123" spans="1:10" x14ac:dyDescent="0.25">
      <c r="A123" s="48"/>
      <c r="B123" s="48"/>
      <c r="C123" s="48"/>
      <c r="D123" s="48"/>
      <c r="E123" s="48"/>
      <c r="F123" s="48"/>
      <c r="G123" s="48"/>
      <c r="H123" s="48"/>
      <c r="I123" s="48"/>
      <c r="J123" s="19"/>
    </row>
    <row r="125" spans="1:10" ht="14.4" x14ac:dyDescent="0.3">
      <c r="A125" s="22" t="s">
        <v>62</v>
      </c>
      <c r="B125" s="23"/>
      <c r="C125" s="23"/>
      <c r="D125" s="23"/>
      <c r="E125" s="23"/>
      <c r="F125" s="23"/>
      <c r="G125" s="23"/>
      <c r="H125" s="23"/>
      <c r="I125" s="23"/>
      <c r="J125" s="23"/>
    </row>
    <row r="126" spans="1:10" x14ac:dyDescent="0.25">
      <c r="A126" s="48" t="s">
        <v>63</v>
      </c>
      <c r="B126" s="48"/>
      <c r="C126" s="48"/>
      <c r="D126" s="48"/>
      <c r="E126" s="48"/>
      <c r="F126" s="48"/>
      <c r="G126" s="48"/>
      <c r="H126" s="48"/>
      <c r="I126" s="48"/>
      <c r="J126" s="19"/>
    </row>
    <row r="127" spans="1:10" x14ac:dyDescent="0.25">
      <c r="A127" s="48"/>
      <c r="B127" s="48"/>
      <c r="C127" s="48"/>
      <c r="D127" s="48"/>
      <c r="E127" s="48"/>
      <c r="F127" s="48"/>
      <c r="G127" s="48"/>
      <c r="H127" s="48"/>
      <c r="I127" s="48"/>
      <c r="J127" s="19"/>
    </row>
    <row r="128" spans="1:10" x14ac:dyDescent="0.25">
      <c r="A128" s="48"/>
      <c r="B128" s="48"/>
      <c r="C128" s="48"/>
      <c r="D128" s="48"/>
      <c r="E128" s="48"/>
      <c r="F128" s="48"/>
      <c r="G128" s="48"/>
      <c r="H128" s="48"/>
      <c r="I128" s="48"/>
      <c r="J128" s="19"/>
    </row>
    <row r="129" spans="1:10" x14ac:dyDescent="0.25">
      <c r="A129" s="48"/>
      <c r="B129" s="48"/>
      <c r="C129" s="48"/>
      <c r="D129" s="48"/>
      <c r="E129" s="48"/>
      <c r="F129" s="48"/>
      <c r="G129" s="48"/>
      <c r="H129" s="48"/>
      <c r="I129" s="48"/>
      <c r="J129" s="19"/>
    </row>
    <row r="131" spans="1:10" ht="14.4" x14ac:dyDescent="0.3">
      <c r="A131" s="22" t="s">
        <v>64</v>
      </c>
      <c r="B131" s="23"/>
      <c r="C131" s="23"/>
      <c r="D131" s="23"/>
      <c r="E131" s="23"/>
      <c r="F131" s="23"/>
      <c r="G131" s="23"/>
      <c r="H131" s="23"/>
      <c r="I131" s="23"/>
      <c r="J131" s="23"/>
    </row>
    <row r="132" spans="1:10" x14ac:dyDescent="0.25">
      <c r="A132" s="6" t="s">
        <v>65</v>
      </c>
      <c r="B132" s="2" t="s">
        <v>71</v>
      </c>
      <c r="F132" s="6" t="s">
        <v>68</v>
      </c>
      <c r="G132" s="2" t="s">
        <v>74</v>
      </c>
    </row>
    <row r="133" spans="1:10" x14ac:dyDescent="0.25">
      <c r="A133" s="6" t="s">
        <v>66</v>
      </c>
      <c r="B133" s="2" t="s">
        <v>72</v>
      </c>
      <c r="F133" s="6" t="s">
        <v>69</v>
      </c>
      <c r="G133" s="2" t="s">
        <v>75</v>
      </c>
    </row>
    <row r="134" spans="1:10" x14ac:dyDescent="0.25">
      <c r="A134" s="6" t="s">
        <v>67</v>
      </c>
      <c r="B134" s="2" t="s">
        <v>73</v>
      </c>
      <c r="F134" s="6" t="s">
        <v>70</v>
      </c>
      <c r="G134" s="2" t="s">
        <v>76</v>
      </c>
    </row>
    <row r="136" spans="1:10" ht="14.4" x14ac:dyDescent="0.3">
      <c r="A136" s="1" t="s">
        <v>120</v>
      </c>
      <c r="F136" s="12" t="s">
        <v>77</v>
      </c>
    </row>
    <row r="137" spans="1:10" x14ac:dyDescent="0.25">
      <c r="A137" s="2" t="s">
        <v>78</v>
      </c>
      <c r="C137" s="6" t="s">
        <v>86</v>
      </c>
      <c r="D137" s="13">
        <v>1</v>
      </c>
      <c r="F137" s="2" t="s">
        <v>94</v>
      </c>
      <c r="H137" s="6" t="s">
        <v>97</v>
      </c>
      <c r="I137" s="14">
        <v>1</v>
      </c>
      <c r="J137" s="14"/>
    </row>
    <row r="138" spans="1:10" x14ac:dyDescent="0.25">
      <c r="A138" s="2" t="s">
        <v>79</v>
      </c>
      <c r="C138" s="6" t="s">
        <v>87</v>
      </c>
      <c r="D138" s="13">
        <v>0.9</v>
      </c>
      <c r="F138" s="2" t="s">
        <v>95</v>
      </c>
      <c r="H138" s="6" t="s">
        <v>98</v>
      </c>
      <c r="I138" s="14">
        <v>0.9</v>
      </c>
      <c r="J138" s="14"/>
    </row>
    <row r="139" spans="1:10" x14ac:dyDescent="0.25">
      <c r="A139" s="2" t="s">
        <v>80</v>
      </c>
      <c r="C139" s="6" t="s">
        <v>88</v>
      </c>
      <c r="D139" s="13">
        <v>0.8</v>
      </c>
      <c r="F139" s="2" t="s">
        <v>96</v>
      </c>
      <c r="H139" s="6" t="s">
        <v>99</v>
      </c>
      <c r="I139" s="14">
        <v>0.8</v>
      </c>
      <c r="J139" s="14"/>
    </row>
    <row r="140" spans="1:10" x14ac:dyDescent="0.25">
      <c r="A140" s="2" t="s">
        <v>81</v>
      </c>
      <c r="C140" s="6" t="s">
        <v>89</v>
      </c>
      <c r="D140" s="13">
        <v>0.7</v>
      </c>
    </row>
    <row r="141" spans="1:10" x14ac:dyDescent="0.25">
      <c r="A141" s="2" t="s">
        <v>82</v>
      </c>
      <c r="C141" s="6" t="s">
        <v>90</v>
      </c>
      <c r="D141" s="13">
        <v>0.6</v>
      </c>
    </row>
    <row r="142" spans="1:10" x14ac:dyDescent="0.25">
      <c r="A142" s="2" t="s">
        <v>83</v>
      </c>
      <c r="C142" s="6" t="s">
        <v>91</v>
      </c>
      <c r="D142" s="13">
        <v>0.5</v>
      </c>
    </row>
    <row r="143" spans="1:10" x14ac:dyDescent="0.25">
      <c r="A143" s="2" t="s">
        <v>84</v>
      </c>
      <c r="C143" s="6" t="s">
        <v>92</v>
      </c>
      <c r="D143" s="13">
        <v>0.4</v>
      </c>
    </row>
    <row r="144" spans="1:10" x14ac:dyDescent="0.25">
      <c r="A144" s="2" t="s">
        <v>85</v>
      </c>
      <c r="C144" s="6" t="s">
        <v>93</v>
      </c>
      <c r="D144" s="13">
        <v>0.3</v>
      </c>
    </row>
    <row r="146" spans="1:10" ht="14.4" x14ac:dyDescent="0.3">
      <c r="A146" s="1" t="s">
        <v>100</v>
      </c>
      <c r="F146" s="12" t="s">
        <v>101</v>
      </c>
    </row>
    <row r="147" spans="1:10" x14ac:dyDescent="0.25">
      <c r="A147" s="2" t="s">
        <v>102</v>
      </c>
      <c r="C147" s="6" t="s">
        <v>107</v>
      </c>
      <c r="D147" s="14">
        <v>0.85</v>
      </c>
      <c r="F147" s="2" t="s">
        <v>112</v>
      </c>
      <c r="H147" s="6" t="s">
        <v>116</v>
      </c>
      <c r="I147" s="14">
        <v>1</v>
      </c>
      <c r="J147" s="14"/>
    </row>
    <row r="148" spans="1:10" x14ac:dyDescent="0.25">
      <c r="A148" s="2" t="s">
        <v>103</v>
      </c>
      <c r="C148" s="6" t="s">
        <v>108</v>
      </c>
      <c r="D148" s="14">
        <v>1</v>
      </c>
      <c r="F148" s="2" t="s">
        <v>113</v>
      </c>
      <c r="H148" s="6" t="s">
        <v>117</v>
      </c>
      <c r="I148" s="14">
        <v>0.9</v>
      </c>
      <c r="J148" s="14"/>
    </row>
    <row r="149" spans="1:10" x14ac:dyDescent="0.25">
      <c r="A149" s="2" t="s">
        <v>104</v>
      </c>
      <c r="C149" s="6" t="s">
        <v>109</v>
      </c>
      <c r="D149" s="14">
        <v>1.1499999999999999</v>
      </c>
      <c r="F149" s="2" t="s">
        <v>114</v>
      </c>
      <c r="H149" s="6" t="s">
        <v>118</v>
      </c>
      <c r="I149" s="14">
        <v>0.9</v>
      </c>
      <c r="J149" s="14"/>
    </row>
    <row r="150" spans="1:10" x14ac:dyDescent="0.25">
      <c r="A150" s="2" t="s">
        <v>105</v>
      </c>
      <c r="C150" s="6" t="s">
        <v>110</v>
      </c>
      <c r="D150" s="14">
        <v>1.25</v>
      </c>
      <c r="F150" s="2" t="s">
        <v>115</v>
      </c>
      <c r="H150" s="6" t="s">
        <v>119</v>
      </c>
      <c r="I150" s="14">
        <v>0.8</v>
      </c>
      <c r="J150" s="14"/>
    </row>
    <row r="151" spans="1:10" x14ac:dyDescent="0.25">
      <c r="A151" s="2" t="s">
        <v>106</v>
      </c>
      <c r="C151" s="6" t="s">
        <v>111</v>
      </c>
      <c r="D151" s="14">
        <v>1.35</v>
      </c>
    </row>
    <row r="153" spans="1:10" x14ac:dyDescent="0.25">
      <c r="A153" s="24" t="s">
        <v>121</v>
      </c>
      <c r="B153" s="23"/>
      <c r="C153" s="23"/>
      <c r="D153" s="23"/>
      <c r="E153" s="23"/>
      <c r="F153" s="23"/>
      <c r="G153" s="23"/>
      <c r="H153" s="23"/>
      <c r="I153" s="23"/>
      <c r="J153" s="23"/>
    </row>
    <row r="154" spans="1:10" x14ac:dyDescent="0.25">
      <c r="A154" s="2" t="s">
        <v>122</v>
      </c>
    </row>
    <row r="155" spans="1:10" x14ac:dyDescent="0.25">
      <c r="E155" s="3">
        <v>1</v>
      </c>
      <c r="F155" s="2">
        <v>2</v>
      </c>
      <c r="G155" s="2">
        <v>3</v>
      </c>
      <c r="H155" s="2">
        <v>4</v>
      </c>
    </row>
    <row r="157" spans="1:10" x14ac:dyDescent="0.25">
      <c r="C157" s="2" t="s">
        <v>123</v>
      </c>
    </row>
    <row r="159" spans="1:10" x14ac:dyDescent="0.25">
      <c r="A159" s="24" t="s">
        <v>124</v>
      </c>
      <c r="B159" s="23"/>
      <c r="C159" s="23"/>
      <c r="D159" s="23"/>
      <c r="E159" s="23"/>
      <c r="F159" s="23"/>
      <c r="G159" s="23"/>
      <c r="H159" s="23"/>
      <c r="I159" s="23"/>
      <c r="J159" s="23"/>
    </row>
    <row r="160" spans="1:10" x14ac:dyDescent="0.25">
      <c r="A160" s="2" t="s">
        <v>126</v>
      </c>
    </row>
    <row r="161" spans="1:10" x14ac:dyDescent="0.25">
      <c r="B161" s="16" t="s">
        <v>128</v>
      </c>
      <c r="E161" s="3">
        <v>1</v>
      </c>
      <c r="F161" s="2">
        <v>2</v>
      </c>
      <c r="G161" s="2">
        <v>3</v>
      </c>
      <c r="H161" s="2">
        <v>4</v>
      </c>
    </row>
    <row r="162" spans="1:10" x14ac:dyDescent="0.25">
      <c r="A162" s="2" t="s">
        <v>129</v>
      </c>
    </row>
    <row r="163" spans="1:10" x14ac:dyDescent="0.25">
      <c r="A163" s="2" t="s">
        <v>65</v>
      </c>
    </row>
    <row r="164" spans="1:10" x14ac:dyDescent="0.25">
      <c r="A164" s="2" t="s">
        <v>66</v>
      </c>
    </row>
    <row r="165" spans="1:10" x14ac:dyDescent="0.25">
      <c r="A165" s="2" t="s">
        <v>67</v>
      </c>
      <c r="C165" s="2" t="s">
        <v>123</v>
      </c>
    </row>
    <row r="166" spans="1:10" x14ac:dyDescent="0.25">
      <c r="A166" s="2" t="s">
        <v>68</v>
      </c>
    </row>
    <row r="167" spans="1:10" x14ac:dyDescent="0.25">
      <c r="A167" s="2" t="s">
        <v>130</v>
      </c>
    </row>
    <row r="168" spans="1:10" x14ac:dyDescent="0.25">
      <c r="A168" s="2" t="s">
        <v>131</v>
      </c>
    </row>
    <row r="169" spans="1:10" x14ac:dyDescent="0.25">
      <c r="A169" s="2" t="s">
        <v>132</v>
      </c>
    </row>
    <row r="170" spans="1:10" x14ac:dyDescent="0.25">
      <c r="A170" s="2" t="s">
        <v>133</v>
      </c>
    </row>
    <row r="171" spans="1:10" x14ac:dyDescent="0.25">
      <c r="B171" s="2" t="s">
        <v>134</v>
      </c>
      <c r="E171" s="15">
        <v>0</v>
      </c>
      <c r="F171" s="15">
        <v>0</v>
      </c>
      <c r="G171" s="15">
        <v>0</v>
      </c>
      <c r="H171" s="15">
        <v>0</v>
      </c>
    </row>
    <row r="172" spans="1:10" x14ac:dyDescent="0.25">
      <c r="A172" s="2" t="s">
        <v>135</v>
      </c>
      <c r="E172" s="13">
        <v>0</v>
      </c>
      <c r="F172" s="13">
        <v>0</v>
      </c>
      <c r="G172" s="13">
        <v>0</v>
      </c>
      <c r="H172" s="13">
        <v>0</v>
      </c>
    </row>
    <row r="174" spans="1:10" x14ac:dyDescent="0.25">
      <c r="E174" s="2" t="s">
        <v>136</v>
      </c>
      <c r="G174" s="2" t="s">
        <v>138</v>
      </c>
      <c r="I174" s="3" t="s">
        <v>139</v>
      </c>
      <c r="J174" s="3"/>
    </row>
    <row r="175" spans="1:10" x14ac:dyDescent="0.25">
      <c r="E175" s="2" t="s">
        <v>137</v>
      </c>
      <c r="H175" s="2" t="s">
        <v>140</v>
      </c>
      <c r="I175" s="2" t="s">
        <v>123</v>
      </c>
    </row>
    <row r="177" spans="1:16" x14ac:dyDescent="0.25">
      <c r="A177" s="24" t="s">
        <v>141</v>
      </c>
      <c r="B177" s="23"/>
      <c r="C177" s="23"/>
      <c r="D177" s="23"/>
      <c r="E177" s="23"/>
      <c r="F177" s="23"/>
      <c r="G177" s="23"/>
      <c r="H177" s="23"/>
      <c r="I177" s="23"/>
      <c r="J177" s="23"/>
    </row>
    <row r="178" spans="1:16" x14ac:dyDescent="0.25">
      <c r="A178" s="11" t="s">
        <v>127</v>
      </c>
    </row>
    <row r="179" spans="1:16" x14ac:dyDescent="0.25">
      <c r="B179" s="6" t="s">
        <v>151</v>
      </c>
      <c r="C179" s="6" t="s">
        <v>150</v>
      </c>
      <c r="D179" s="6" t="s">
        <v>152</v>
      </c>
      <c r="E179" s="6" t="s">
        <v>212</v>
      </c>
      <c r="F179" s="6" t="s">
        <v>213</v>
      </c>
      <c r="G179" s="6" t="s">
        <v>214</v>
      </c>
      <c r="H179" s="6" t="s">
        <v>215</v>
      </c>
      <c r="I179" s="6" t="s">
        <v>152</v>
      </c>
      <c r="J179" s="6" t="s">
        <v>248</v>
      </c>
    </row>
    <row r="180" spans="1:16" x14ac:dyDescent="0.25">
      <c r="A180" s="2" t="s">
        <v>249</v>
      </c>
      <c r="B180" s="2">
        <v>183</v>
      </c>
      <c r="C180" s="28">
        <v>10000</v>
      </c>
      <c r="D180" s="28">
        <f>+B180*C180</f>
        <v>1830000</v>
      </c>
      <c r="E180" s="2">
        <v>1</v>
      </c>
      <c r="F180" s="2">
        <v>1</v>
      </c>
      <c r="G180" s="2">
        <v>1</v>
      </c>
      <c r="H180" s="2">
        <f>+E180*F180*G180</f>
        <v>1</v>
      </c>
      <c r="I180" s="20">
        <f>+H180*D180</f>
        <v>1830000</v>
      </c>
    </row>
    <row r="182" spans="1:16" x14ac:dyDescent="0.25">
      <c r="A182" s="11" t="s">
        <v>203</v>
      </c>
      <c r="J182" s="28">
        <f>+C184*H184</f>
        <v>23194.123366049997</v>
      </c>
    </row>
    <row r="183" spans="1:16" x14ac:dyDescent="0.25">
      <c r="A183" s="6" t="s">
        <v>148</v>
      </c>
      <c r="B183" s="6" t="s">
        <v>151</v>
      </c>
      <c r="C183" s="6" t="s">
        <v>150</v>
      </c>
      <c r="D183" s="6" t="s">
        <v>152</v>
      </c>
      <c r="E183" s="6" t="s">
        <v>212</v>
      </c>
      <c r="F183" s="6" t="s">
        <v>213</v>
      </c>
      <c r="G183" s="6" t="s">
        <v>214</v>
      </c>
      <c r="H183" s="6" t="s">
        <v>215</v>
      </c>
      <c r="I183" s="6" t="s">
        <v>152</v>
      </c>
      <c r="J183" s="6" t="s">
        <v>248</v>
      </c>
      <c r="K183" s="2" t="s">
        <v>243</v>
      </c>
      <c r="L183" s="2" t="s">
        <v>244</v>
      </c>
      <c r="M183" s="2" t="s">
        <v>245</v>
      </c>
      <c r="N183" s="2" t="s">
        <v>246</v>
      </c>
      <c r="O183" s="2" t="s">
        <v>247</v>
      </c>
      <c r="P183" s="2" t="s">
        <v>187</v>
      </c>
    </row>
    <row r="184" spans="1:16" x14ac:dyDescent="0.25">
      <c r="A184" s="2" t="s">
        <v>216</v>
      </c>
      <c r="B184" s="2">
        <v>196.16</v>
      </c>
      <c r="C184" s="28">
        <v>23453.46</v>
      </c>
      <c r="D184" s="28">
        <f>+B184*C184</f>
        <v>4600630.7135999994</v>
      </c>
      <c r="E184" s="2">
        <v>0.89700000000000002</v>
      </c>
      <c r="F184" s="2">
        <v>0.98</v>
      </c>
      <c r="G184" s="2">
        <v>1.125</v>
      </c>
      <c r="H184" s="2">
        <f>+E184*F184*G184</f>
        <v>0.98894249999999995</v>
      </c>
      <c r="I184" s="20">
        <f>+H184*D184</f>
        <v>4549759.239484367</v>
      </c>
      <c r="J184" s="20">
        <f>+I184/B184</f>
        <v>23194.123366049997</v>
      </c>
      <c r="K184" s="2">
        <v>4</v>
      </c>
      <c r="L184" s="2">
        <v>9</v>
      </c>
      <c r="M184" s="2">
        <v>70</v>
      </c>
      <c r="N184" s="40">
        <f>(1-(K184/M184)^1.4)*L184/10</f>
        <v>0.88363224026715659</v>
      </c>
      <c r="O184" s="28">
        <f>+J184*N184</f>
        <v>20495.07519097556</v>
      </c>
      <c r="P184" s="28">
        <f>+O184*B184</f>
        <v>4020313.9494617656</v>
      </c>
    </row>
    <row r="186" spans="1:16" x14ac:dyDescent="0.25">
      <c r="A186" s="11" t="s">
        <v>204</v>
      </c>
    </row>
    <row r="187" spans="1:16" x14ac:dyDescent="0.25">
      <c r="A187" s="6" t="s">
        <v>148</v>
      </c>
      <c r="B187" s="6" t="s">
        <v>151</v>
      </c>
      <c r="C187" s="6" t="s">
        <v>150</v>
      </c>
      <c r="D187" s="6" t="s">
        <v>240</v>
      </c>
      <c r="E187" s="6" t="s">
        <v>212</v>
      </c>
      <c r="F187" s="6" t="s">
        <v>213</v>
      </c>
      <c r="G187" s="6" t="s">
        <v>214</v>
      </c>
      <c r="H187" s="6" t="s">
        <v>215</v>
      </c>
      <c r="I187" s="6" t="s">
        <v>250</v>
      </c>
      <c r="J187" s="6" t="s">
        <v>248</v>
      </c>
      <c r="K187" s="2" t="s">
        <v>243</v>
      </c>
      <c r="L187" s="2" t="s">
        <v>244</v>
      </c>
      <c r="M187" s="2" t="s">
        <v>245</v>
      </c>
      <c r="N187" s="2" t="s">
        <v>246</v>
      </c>
      <c r="O187" s="2" t="s">
        <v>247</v>
      </c>
    </row>
    <row r="188" spans="1:16" x14ac:dyDescent="0.25">
      <c r="A188" s="2" t="s">
        <v>221</v>
      </c>
      <c r="B188" s="2">
        <v>5.84</v>
      </c>
      <c r="C188" s="28">
        <v>3349.43</v>
      </c>
      <c r="D188" s="28">
        <f>+B188*C188</f>
        <v>19560.671199999997</v>
      </c>
      <c r="E188" s="2">
        <v>0.89700000000000002</v>
      </c>
      <c r="F188" s="2">
        <v>0.98</v>
      </c>
      <c r="G188" s="2">
        <v>1.125</v>
      </c>
      <c r="H188" s="2">
        <f>+E188*F188*G188</f>
        <v>0.98894249999999995</v>
      </c>
      <c r="I188" s="28">
        <f>+D188*H188</f>
        <v>19344.379078205995</v>
      </c>
      <c r="J188" s="28">
        <f>+I188/B188</f>
        <v>3312.3936777749991</v>
      </c>
      <c r="K188" s="2">
        <v>4</v>
      </c>
      <c r="L188" s="2">
        <v>9</v>
      </c>
      <c r="M188" s="2">
        <v>70</v>
      </c>
      <c r="N188" s="40">
        <f>(1-(K188/M188)^1.4)*L188/10</f>
        <v>0.88363224026715659</v>
      </c>
      <c r="O188" s="28">
        <f>+J188*N188</f>
        <v>2926.9378461390884</v>
      </c>
      <c r="P188" s="28">
        <f>+O188*B188</f>
        <v>17093.317021452276</v>
      </c>
    </row>
    <row r="189" spans="1:16" x14ac:dyDescent="0.25">
      <c r="A189" s="2" t="s">
        <v>220</v>
      </c>
      <c r="B189" s="2">
        <v>2</v>
      </c>
      <c r="C189" s="20">
        <v>63853.19</v>
      </c>
      <c r="D189" s="28">
        <f>+B189*C189</f>
        <v>127706.38</v>
      </c>
      <c r="E189" s="2">
        <v>0.89700000000000002</v>
      </c>
      <c r="F189" s="2">
        <v>0.98</v>
      </c>
      <c r="G189" s="2">
        <v>1.125</v>
      </c>
      <c r="H189" s="2">
        <f t="shared" ref="H189:H190" si="0">+E189*F189*G189</f>
        <v>0.98894249999999995</v>
      </c>
      <c r="I189" s="28">
        <f t="shared" ref="I189:I190" si="1">+D189*H189</f>
        <v>126294.26670315</v>
      </c>
      <c r="J189" s="28">
        <f t="shared" ref="J189:J190" si="2">+I189/B189</f>
        <v>63147.133351575001</v>
      </c>
      <c r="K189" s="2">
        <v>4</v>
      </c>
      <c r="L189" s="2">
        <v>9</v>
      </c>
      <c r="M189" s="2">
        <v>70</v>
      </c>
      <c r="N189" s="40">
        <f t="shared" ref="N189:N190" si="3">(1-(K189/M189)^1.4)*L189/10</f>
        <v>0.88363224026715659</v>
      </c>
      <c r="O189" s="28">
        <f t="shared" ref="O189:O190" si="4">+J189*N189</f>
        <v>55798.842909901097</v>
      </c>
      <c r="P189" s="28">
        <f t="shared" ref="P189:P190" si="5">+O189*B189</f>
        <v>111597.68581980219</v>
      </c>
    </row>
    <row r="190" spans="1:16" x14ac:dyDescent="0.25">
      <c r="A190" s="2" t="s">
        <v>222</v>
      </c>
      <c r="B190" s="2">
        <v>24.6</v>
      </c>
      <c r="C190" s="20">
        <v>3376.16</v>
      </c>
      <c r="D190" s="28">
        <f>+B190*C190</f>
        <v>83053.536000000007</v>
      </c>
      <c r="E190" s="2">
        <v>0.89700000000000002</v>
      </c>
      <c r="F190" s="2">
        <v>0.98</v>
      </c>
      <c r="G190" s="2">
        <v>1.125</v>
      </c>
      <c r="H190" s="2">
        <f t="shared" si="0"/>
        <v>0.98894249999999995</v>
      </c>
      <c r="I190" s="28">
        <f t="shared" si="1"/>
        <v>82135.171525680009</v>
      </c>
      <c r="J190" s="28">
        <f t="shared" si="2"/>
        <v>3338.8281108000001</v>
      </c>
      <c r="K190" s="2">
        <v>4</v>
      </c>
      <c r="L190" s="2">
        <v>9</v>
      </c>
      <c r="M190" s="2">
        <v>70</v>
      </c>
      <c r="N190" s="40">
        <f t="shared" si="3"/>
        <v>0.88363224026715659</v>
      </c>
      <c r="O190" s="28">
        <f t="shared" si="4"/>
        <v>2950.296163413162</v>
      </c>
      <c r="P190" s="28">
        <f t="shared" si="5"/>
        <v>72577.28561996379</v>
      </c>
    </row>
    <row r="192" spans="1:16" x14ac:dyDescent="0.25">
      <c r="A192" s="11" t="s">
        <v>147</v>
      </c>
    </row>
    <row r="193" spans="1:16" x14ac:dyDescent="0.25">
      <c r="A193" s="2" t="s">
        <v>149</v>
      </c>
    </row>
    <row r="194" spans="1:16" x14ac:dyDescent="0.25">
      <c r="A194" s="6" t="s">
        <v>148</v>
      </c>
      <c r="B194" s="6" t="s">
        <v>217</v>
      </c>
      <c r="C194" s="6" t="s">
        <v>150</v>
      </c>
      <c r="D194" s="6" t="s">
        <v>152</v>
      </c>
      <c r="E194" s="6" t="s">
        <v>212</v>
      </c>
      <c r="F194" s="6" t="s">
        <v>213</v>
      </c>
      <c r="G194" s="6" t="s">
        <v>214</v>
      </c>
      <c r="H194" s="6" t="s">
        <v>215</v>
      </c>
      <c r="I194" s="6" t="s">
        <v>250</v>
      </c>
      <c r="J194" s="6" t="s">
        <v>248</v>
      </c>
      <c r="K194" s="2" t="s">
        <v>243</v>
      </c>
      <c r="L194" s="2" t="s">
        <v>244</v>
      </c>
      <c r="M194" s="2" t="s">
        <v>245</v>
      </c>
      <c r="N194" s="2" t="s">
        <v>246</v>
      </c>
      <c r="O194" s="2" t="s">
        <v>247</v>
      </c>
    </row>
    <row r="195" spans="1:16" x14ac:dyDescent="0.25">
      <c r="A195" s="2" t="s">
        <v>182</v>
      </c>
      <c r="B195" s="6" t="s">
        <v>183</v>
      </c>
      <c r="C195" s="20">
        <v>97193.7</v>
      </c>
      <c r="D195" s="20">
        <f>+C195</f>
        <v>97193.7</v>
      </c>
      <c r="E195" s="2">
        <v>1</v>
      </c>
      <c r="F195" s="2">
        <v>1</v>
      </c>
      <c r="G195" s="2">
        <v>1</v>
      </c>
      <c r="H195" s="2">
        <f t="shared" ref="H195:H200" si="6">+E195*F195*G195</f>
        <v>1</v>
      </c>
      <c r="I195" s="28">
        <f t="shared" ref="I195:I200" si="7">+D195*H195</f>
        <v>97193.7</v>
      </c>
      <c r="J195" s="28">
        <f>+I195/1</f>
        <v>97193.7</v>
      </c>
      <c r="K195" s="2">
        <v>4</v>
      </c>
      <c r="L195" s="2">
        <v>9</v>
      </c>
      <c r="M195" s="2">
        <v>70</v>
      </c>
      <c r="N195" s="40">
        <f t="shared" ref="N195:N200" si="8">(1-(K195/M195)^1.4)*L195/10</f>
        <v>0.88363224026715659</v>
      </c>
      <c r="O195" s="2">
        <f>+J195*N195</f>
        <v>85883.486870853929</v>
      </c>
      <c r="P195" s="28">
        <f>+O195*1</f>
        <v>85883.486870853929</v>
      </c>
    </row>
    <row r="196" spans="1:16" x14ac:dyDescent="0.25">
      <c r="A196" s="2" t="s">
        <v>209</v>
      </c>
      <c r="B196" s="6">
        <v>1</v>
      </c>
      <c r="C196" s="20">
        <v>106865.56</v>
      </c>
      <c r="D196" s="28">
        <f>+B196*C196</f>
        <v>106865.56</v>
      </c>
      <c r="E196" s="2">
        <v>0.89700000000000002</v>
      </c>
      <c r="F196" s="2">
        <v>0.98</v>
      </c>
      <c r="G196" s="2">
        <v>1.125</v>
      </c>
      <c r="H196" s="2">
        <f t="shared" si="6"/>
        <v>0.98894249999999995</v>
      </c>
      <c r="I196" s="28">
        <f t="shared" si="7"/>
        <v>105683.8940703</v>
      </c>
      <c r="J196" s="28">
        <f>+I196/B196</f>
        <v>105683.8940703</v>
      </c>
      <c r="K196" s="2">
        <v>4</v>
      </c>
      <c r="L196" s="2">
        <v>9</v>
      </c>
      <c r="M196" s="2">
        <v>40</v>
      </c>
      <c r="N196" s="40">
        <f t="shared" si="8"/>
        <v>0.8641703546501851</v>
      </c>
      <c r="O196" s="28">
        <f t="shared" ref="O196:O200" si="9">+J196*N196</f>
        <v>91328.888219543747</v>
      </c>
      <c r="P196" s="28">
        <f t="shared" ref="P196:P200" si="10">+O196*1</f>
        <v>91328.888219543747</v>
      </c>
    </row>
    <row r="197" spans="1:16" x14ac:dyDescent="0.25">
      <c r="A197" s="2" t="s">
        <v>210</v>
      </c>
      <c r="B197" s="6">
        <v>19.3</v>
      </c>
      <c r="C197" s="20">
        <v>5864.49</v>
      </c>
      <c r="D197" s="28">
        <f>+B197*C197</f>
        <v>113184.65700000001</v>
      </c>
      <c r="E197" s="2">
        <v>0.89700000000000002</v>
      </c>
      <c r="F197" s="2">
        <v>0.98</v>
      </c>
      <c r="G197" s="2">
        <v>1.125</v>
      </c>
      <c r="H197" s="2">
        <f t="shared" si="6"/>
        <v>0.98894249999999995</v>
      </c>
      <c r="I197" s="28">
        <f t="shared" si="7"/>
        <v>111933.11765522249</v>
      </c>
      <c r="J197" s="28">
        <f t="shared" ref="J197:J200" si="11">+I197/B197</f>
        <v>5799.6434018249993</v>
      </c>
      <c r="K197" s="2">
        <v>4</v>
      </c>
      <c r="L197" s="2">
        <v>9</v>
      </c>
      <c r="M197" s="2">
        <v>70</v>
      </c>
      <c r="N197" s="40">
        <f t="shared" si="8"/>
        <v>0.88363224026715659</v>
      </c>
      <c r="O197" s="28">
        <f t="shared" si="9"/>
        <v>5124.7518919052573</v>
      </c>
      <c r="P197" s="28">
        <f t="shared" si="10"/>
        <v>5124.7518919052573</v>
      </c>
    </row>
    <row r="198" spans="1:16" x14ac:dyDescent="0.25">
      <c r="A198" s="2" t="s">
        <v>211</v>
      </c>
      <c r="B198" s="6">
        <v>24.7</v>
      </c>
      <c r="C198" s="20">
        <v>23453.46</v>
      </c>
      <c r="D198" s="28">
        <f>+B198*C198</f>
        <v>579300.46199999994</v>
      </c>
      <c r="E198" s="2">
        <v>0.89700000000000002</v>
      </c>
      <c r="F198" s="2">
        <v>0.98</v>
      </c>
      <c r="G198" s="2">
        <v>1.125</v>
      </c>
      <c r="H198" s="2">
        <f t="shared" si="6"/>
        <v>0.98894249999999995</v>
      </c>
      <c r="I198" s="28">
        <f t="shared" si="7"/>
        <v>572894.8471414349</v>
      </c>
      <c r="J198" s="28">
        <f t="shared" si="11"/>
        <v>23194.123366049997</v>
      </c>
      <c r="K198" s="2">
        <v>4</v>
      </c>
      <c r="L198" s="2">
        <v>9</v>
      </c>
      <c r="M198" s="2">
        <v>70</v>
      </c>
      <c r="N198" s="40">
        <f t="shared" si="8"/>
        <v>0.88363224026715659</v>
      </c>
      <c r="O198" s="28">
        <f t="shared" si="9"/>
        <v>20495.07519097556</v>
      </c>
      <c r="P198" s="28">
        <f t="shared" si="10"/>
        <v>20495.07519097556</v>
      </c>
    </row>
    <row r="199" spans="1:16" x14ac:dyDescent="0.25">
      <c r="A199" s="2" t="s">
        <v>218</v>
      </c>
      <c r="B199" s="6">
        <v>6</v>
      </c>
      <c r="C199" s="20">
        <v>1800</v>
      </c>
      <c r="D199" s="28">
        <f>+B199*C199</f>
        <v>10800</v>
      </c>
      <c r="E199" s="2">
        <v>0.89700000000000002</v>
      </c>
      <c r="F199" s="2">
        <v>0.98</v>
      </c>
      <c r="G199" s="2">
        <v>1.125</v>
      </c>
      <c r="H199" s="2">
        <f t="shared" si="6"/>
        <v>0.98894249999999995</v>
      </c>
      <c r="I199" s="28">
        <f t="shared" si="7"/>
        <v>10680.579</v>
      </c>
      <c r="J199" s="28">
        <f t="shared" si="11"/>
        <v>1780.0964999999999</v>
      </c>
      <c r="K199" s="2">
        <v>4</v>
      </c>
      <c r="L199" s="2">
        <v>9</v>
      </c>
      <c r="M199" s="2">
        <v>70</v>
      </c>
      <c r="N199" s="40">
        <f t="shared" si="8"/>
        <v>0.88363224026715659</v>
      </c>
      <c r="O199" s="28">
        <f t="shared" si="9"/>
        <v>1572.9506581867245</v>
      </c>
      <c r="P199" s="28">
        <f t="shared" si="10"/>
        <v>1572.9506581867245</v>
      </c>
    </row>
    <row r="200" spans="1:16" x14ac:dyDescent="0.25">
      <c r="A200" s="2" t="s">
        <v>219</v>
      </c>
      <c r="B200" s="2">
        <v>10</v>
      </c>
      <c r="C200" s="20">
        <v>1977.13</v>
      </c>
      <c r="D200" s="28">
        <f>+B200*C200</f>
        <v>19771.300000000003</v>
      </c>
      <c r="E200" s="2">
        <v>0.89700000000000002</v>
      </c>
      <c r="F200" s="2">
        <v>0.98</v>
      </c>
      <c r="G200" s="2">
        <v>1.125</v>
      </c>
      <c r="H200" s="2">
        <f t="shared" si="6"/>
        <v>0.98894249999999995</v>
      </c>
      <c r="I200" s="28">
        <f t="shared" si="7"/>
        <v>19552.678850250002</v>
      </c>
      <c r="J200" s="28">
        <f t="shared" si="11"/>
        <v>1955.2678850250002</v>
      </c>
      <c r="K200" s="2">
        <v>4</v>
      </c>
      <c r="L200" s="2">
        <v>9</v>
      </c>
      <c r="M200" s="2">
        <v>70</v>
      </c>
      <c r="N200" s="40">
        <f t="shared" si="8"/>
        <v>0.88363224026715659</v>
      </c>
      <c r="O200" s="28">
        <f t="shared" si="9"/>
        <v>1727.737741567066</v>
      </c>
      <c r="P200" s="28">
        <f t="shared" si="10"/>
        <v>1727.737741567066</v>
      </c>
    </row>
    <row r="201" spans="1:16" x14ac:dyDescent="0.25">
      <c r="C201" s="20"/>
      <c r="D201" s="28"/>
      <c r="H201" s="2" t="s">
        <v>223</v>
      </c>
      <c r="I201" s="20">
        <f>SUM(I195:I200)</f>
        <v>917938.81671720743</v>
      </c>
      <c r="J201" s="20"/>
    </row>
    <row r="202" spans="1:16" x14ac:dyDescent="0.25">
      <c r="D202" s="20"/>
      <c r="M202" s="17" t="s">
        <v>154</v>
      </c>
      <c r="O202" s="20">
        <f>+O184+O188+O189+O190+O195+O196+O197+O198+O199+O200</f>
        <v>288304.04268346122</v>
      </c>
      <c r="P202" s="28">
        <f>+P184+P188+P189+P190+P195+P196+P197+P198+P199+P200</f>
        <v>4427715.1284960164</v>
      </c>
    </row>
    <row r="203" spans="1:16" x14ac:dyDescent="0.25">
      <c r="B203" s="17" t="s">
        <v>153</v>
      </c>
      <c r="D203" s="20">
        <f>+D184+D188+D189+D190+D195+D196+D197+D198+D199+D200</f>
        <v>5758066.9797999989</v>
      </c>
      <c r="G203" s="17" t="s">
        <v>154</v>
      </c>
      <c r="I203" s="28">
        <f>+I184+I188+I189+I190+I195+I196+I197+I198+I199+I200</f>
        <v>5695471.8735086117</v>
      </c>
      <c r="J203" s="28"/>
    </row>
    <row r="205" spans="1:16" x14ac:dyDescent="0.25">
      <c r="E205" s="11" t="s">
        <v>155</v>
      </c>
      <c r="H205" s="49">
        <f>+D203</f>
        <v>5758066.9797999989</v>
      </c>
      <c r="I205" s="49"/>
      <c r="J205" s="36"/>
    </row>
    <row r="206" spans="1:16" x14ac:dyDescent="0.25">
      <c r="A206" s="24" t="s">
        <v>156</v>
      </c>
      <c r="B206" s="23"/>
      <c r="C206" s="23"/>
      <c r="D206" s="23"/>
      <c r="E206" s="23"/>
      <c r="F206" s="23"/>
      <c r="G206" s="23"/>
      <c r="H206" s="23"/>
      <c r="I206" s="23"/>
      <c r="J206" s="23"/>
    </row>
    <row r="208" spans="1:16" x14ac:dyDescent="0.25">
      <c r="A208" s="2" t="s">
        <v>157</v>
      </c>
      <c r="G208" s="11" t="s">
        <v>158</v>
      </c>
      <c r="H208" s="11"/>
      <c r="I208" s="17" t="s">
        <v>123</v>
      </c>
      <c r="J208" s="17"/>
    </row>
    <row r="210" spans="1:10" x14ac:dyDescent="0.25">
      <c r="A210" s="12" t="s">
        <v>159</v>
      </c>
    </row>
    <row r="211" spans="1:10" x14ac:dyDescent="0.25">
      <c r="A211" s="2" t="s">
        <v>160</v>
      </c>
      <c r="I211" s="2" t="s">
        <v>123</v>
      </c>
    </row>
    <row r="212" spans="1:10" x14ac:dyDescent="0.25">
      <c r="A212" s="2" t="s">
        <v>161</v>
      </c>
      <c r="I212" s="20">
        <f>+I203</f>
        <v>5695471.8735086117</v>
      </c>
      <c r="J212" s="20"/>
    </row>
    <row r="213" spans="1:10" x14ac:dyDescent="0.25">
      <c r="A213" s="2" t="s">
        <v>162</v>
      </c>
      <c r="I213" s="2" t="s">
        <v>123</v>
      </c>
    </row>
    <row r="217" spans="1:10" x14ac:dyDescent="0.25">
      <c r="A217" s="24" t="s">
        <v>166</v>
      </c>
      <c r="B217" s="23"/>
      <c r="C217" s="23"/>
      <c r="D217" s="23"/>
      <c r="E217" s="23"/>
      <c r="F217" s="23"/>
      <c r="G217" s="23"/>
      <c r="H217" s="23"/>
      <c r="I217" s="23"/>
      <c r="J217" s="23"/>
    </row>
    <row r="218" spans="1:10" x14ac:dyDescent="0.25">
      <c r="A218" s="17" t="s">
        <v>167</v>
      </c>
    </row>
    <row r="219" spans="1:10" x14ac:dyDescent="0.25">
      <c r="A219" s="48" t="s">
        <v>169</v>
      </c>
      <c r="B219" s="48"/>
      <c r="C219" s="48"/>
      <c r="D219" s="48"/>
      <c r="E219" s="48"/>
      <c r="F219" s="48"/>
      <c r="G219" s="48"/>
      <c r="H219" s="48"/>
      <c r="I219" s="48"/>
      <c r="J219" s="19"/>
    </row>
    <row r="220" spans="1:10" x14ac:dyDescent="0.25">
      <c r="A220" s="48"/>
      <c r="B220" s="48"/>
      <c r="C220" s="48"/>
      <c r="D220" s="48"/>
      <c r="E220" s="48"/>
      <c r="F220" s="48"/>
      <c r="G220" s="48"/>
      <c r="H220" s="48"/>
      <c r="I220" s="48"/>
      <c r="J220" s="19"/>
    </row>
    <row r="221" spans="1:10" x14ac:dyDescent="0.25">
      <c r="A221" s="48" t="s">
        <v>168</v>
      </c>
      <c r="B221" s="48"/>
      <c r="C221" s="48"/>
      <c r="D221" s="48"/>
      <c r="E221" s="48"/>
      <c r="F221" s="48"/>
      <c r="G221" s="48"/>
      <c r="H221" s="48"/>
      <c r="I221" s="48"/>
      <c r="J221" s="19"/>
    </row>
    <row r="222" spans="1:10" x14ac:dyDescent="0.25">
      <c r="A222" s="48"/>
      <c r="B222" s="48"/>
      <c r="C222" s="48"/>
      <c r="D222" s="48"/>
      <c r="E222" s="48"/>
      <c r="F222" s="48"/>
      <c r="G222" s="48"/>
      <c r="H222" s="48"/>
      <c r="I222" s="48"/>
      <c r="J222" s="19"/>
    </row>
    <row r="223" spans="1:10" x14ac:dyDescent="0.25">
      <c r="A223" s="48"/>
      <c r="B223" s="48"/>
      <c r="C223" s="48"/>
      <c r="D223" s="48"/>
      <c r="E223" s="48"/>
      <c r="F223" s="48"/>
      <c r="G223" s="48"/>
      <c r="H223" s="48"/>
      <c r="I223" s="48"/>
      <c r="J223" s="19"/>
    </row>
    <row r="224" spans="1:10" x14ac:dyDescent="0.25">
      <c r="A224" s="19"/>
      <c r="B224" s="19"/>
      <c r="C224" s="19"/>
      <c r="D224" s="19"/>
      <c r="E224" s="19"/>
      <c r="F224" s="19"/>
      <c r="G224" s="19"/>
      <c r="H224" s="19"/>
      <c r="I224" s="19"/>
      <c r="J224" s="19"/>
    </row>
    <row r="225" spans="1:17" x14ac:dyDescent="0.25">
      <c r="A225" s="19"/>
      <c r="B225" s="19"/>
      <c r="C225" s="19"/>
      <c r="D225" s="19"/>
      <c r="E225" s="19"/>
      <c r="F225" s="19"/>
      <c r="G225" s="19"/>
      <c r="H225" s="19"/>
      <c r="I225" s="19"/>
      <c r="J225" s="19"/>
    </row>
    <row r="226" spans="1:17" x14ac:dyDescent="0.25">
      <c r="A226" s="24" t="s">
        <v>165</v>
      </c>
      <c r="B226" s="23"/>
      <c r="C226" s="23"/>
      <c r="D226" s="23"/>
      <c r="E226" s="23"/>
      <c r="F226" s="23"/>
      <c r="G226" s="23"/>
      <c r="H226" s="23"/>
      <c r="I226" s="23"/>
      <c r="J226" s="23"/>
      <c r="L226" s="30" t="s">
        <v>185</v>
      </c>
      <c r="M226" s="30"/>
    </row>
    <row r="227" spans="1:17" x14ac:dyDescent="0.25">
      <c r="A227" s="2" t="s">
        <v>163</v>
      </c>
      <c r="K227" s="33" t="s">
        <v>188</v>
      </c>
      <c r="L227" s="32" t="s">
        <v>186</v>
      </c>
      <c r="M227" s="33" t="s">
        <v>227</v>
      </c>
      <c r="N227" s="33" t="s">
        <v>238</v>
      </c>
      <c r="O227" s="33" t="s">
        <v>189</v>
      </c>
      <c r="P227" s="33" t="s">
        <v>190</v>
      </c>
      <c r="Q227" s="33" t="s">
        <v>191</v>
      </c>
    </row>
    <row r="228" spans="1:17" x14ac:dyDescent="0.25">
      <c r="K228" s="33">
        <v>183.06</v>
      </c>
      <c r="L228" s="35">
        <v>6000</v>
      </c>
      <c r="M228" s="34">
        <f>+K228*L228</f>
        <v>1098360</v>
      </c>
      <c r="N228" s="34">
        <f>+M228*N231</f>
        <v>1481066.9044858648</v>
      </c>
      <c r="O228" s="35">
        <v>4700000</v>
      </c>
      <c r="P228" s="34">
        <f>+O228-N228</f>
        <v>3218933.0955141354</v>
      </c>
      <c r="Q228" s="35">
        <f>+P228*0.3</f>
        <v>965679.92865424056</v>
      </c>
    </row>
    <row r="229" spans="1:17" ht="14.4" x14ac:dyDescent="0.3">
      <c r="B229" s="11" t="s">
        <v>164</v>
      </c>
      <c r="F229" s="42">
        <f>+I203</f>
        <v>5695471.8735086117</v>
      </c>
      <c r="G229" s="42"/>
      <c r="L229" s="26"/>
      <c r="P229"/>
    </row>
    <row r="230" spans="1:17" x14ac:dyDescent="0.25">
      <c r="N230" s="2" t="s">
        <v>241</v>
      </c>
    </row>
    <row r="231" spans="1:17" x14ac:dyDescent="0.25">
      <c r="A231" s="2" t="s">
        <v>224</v>
      </c>
      <c r="L231" s="29" t="s">
        <v>193</v>
      </c>
      <c r="M231" s="2">
        <v>100.917</v>
      </c>
      <c r="N231" s="2">
        <f>+M232/M231</f>
        <v>1.3484348524034604</v>
      </c>
    </row>
    <row r="232" spans="1:17" ht="14.4" customHeight="1" x14ac:dyDescent="0.25">
      <c r="G232" s="43" t="s">
        <v>241</v>
      </c>
      <c r="L232" s="29" t="s">
        <v>192</v>
      </c>
      <c r="M232" s="2">
        <v>136.08000000000001</v>
      </c>
    </row>
    <row r="233" spans="1:17" x14ac:dyDescent="0.25">
      <c r="B233" s="2" t="s">
        <v>225</v>
      </c>
      <c r="E233" s="2">
        <v>106.889</v>
      </c>
      <c r="G233" s="43"/>
      <c r="H233" s="2">
        <f>+E233/E234</f>
        <v>0.78548647854203402</v>
      </c>
    </row>
    <row r="234" spans="1:17" x14ac:dyDescent="0.25">
      <c r="B234" s="2" t="s">
        <v>170</v>
      </c>
      <c r="E234" s="2">
        <v>136.08000000000001</v>
      </c>
      <c r="G234" s="43"/>
    </row>
    <row r="235" spans="1:17" x14ac:dyDescent="0.25">
      <c r="L235" s="30" t="s">
        <v>228</v>
      </c>
      <c r="M235" s="30"/>
    </row>
    <row r="236" spans="1:17" ht="14.4" customHeight="1" x14ac:dyDescent="0.25">
      <c r="B236" s="11" t="s">
        <v>226</v>
      </c>
      <c r="F236" s="44">
        <f>+F229*H233</f>
        <v>4473716.1455574809</v>
      </c>
      <c r="G236" s="44"/>
      <c r="K236" s="45" t="s">
        <v>236</v>
      </c>
      <c r="L236" s="45"/>
      <c r="M236" s="45" t="s">
        <v>237</v>
      </c>
      <c r="N236" s="45"/>
      <c r="O236" s="33" t="s">
        <v>189</v>
      </c>
      <c r="P236" s="33" t="s">
        <v>190</v>
      </c>
      <c r="Q236" s="33" t="s">
        <v>191</v>
      </c>
    </row>
    <row r="237" spans="1:17" ht="14.4" customHeight="1" x14ac:dyDescent="0.25">
      <c r="K237" s="46">
        <f>+F229*0.8</f>
        <v>4556377.4988068892</v>
      </c>
      <c r="L237" s="46"/>
      <c r="M237" s="47">
        <f>+K237+N228</f>
        <v>6037444.4032927537</v>
      </c>
      <c r="N237" s="47"/>
      <c r="O237" s="34">
        <f>+O228</f>
        <v>4700000</v>
      </c>
      <c r="P237" s="34">
        <f>+O237-M237</f>
        <v>-1337444.4032927537</v>
      </c>
      <c r="Q237" s="35">
        <v>0</v>
      </c>
    </row>
    <row r="238" spans="1:17" x14ac:dyDescent="0.25">
      <c r="A238" s="24" t="s">
        <v>178</v>
      </c>
      <c r="B238" s="23"/>
      <c r="C238" s="23"/>
      <c r="D238" s="23"/>
      <c r="E238" s="23"/>
      <c r="F238" s="23"/>
      <c r="G238" s="23"/>
      <c r="H238" s="23"/>
      <c r="I238" s="23"/>
      <c r="J238" s="23"/>
    </row>
    <row r="239" spans="1:17" x14ac:dyDescent="0.25">
      <c r="P239" s="41" t="s">
        <v>242</v>
      </c>
      <c r="Q239" s="41"/>
    </row>
    <row r="240" spans="1:17" x14ac:dyDescent="0.25">
      <c r="P240" s="41"/>
      <c r="Q240" s="41"/>
    </row>
    <row r="242" spans="1:10" ht="14.4" x14ac:dyDescent="0.3">
      <c r="E242"/>
    </row>
    <row r="255" spans="1:10" x14ac:dyDescent="0.25">
      <c r="A255" s="24" t="s">
        <v>179</v>
      </c>
      <c r="B255" s="23"/>
      <c r="C255" s="23"/>
      <c r="D255" s="23"/>
      <c r="E255" s="23"/>
      <c r="F255" s="23"/>
      <c r="G255" s="23"/>
      <c r="H255" s="23"/>
      <c r="I255" s="23"/>
      <c r="J255" s="23"/>
    </row>
    <row r="264" spans="1:12" ht="14.4" x14ac:dyDescent="0.3">
      <c r="A264"/>
    </row>
    <row r="271" spans="1:12" ht="14.4" x14ac:dyDescent="0.3">
      <c r="L271"/>
    </row>
    <row r="272" spans="1:12" ht="14.4" x14ac:dyDescent="0.3">
      <c r="F272"/>
    </row>
    <row r="273" spans="1:4" ht="14.4" x14ac:dyDescent="0.3">
      <c r="C273"/>
    </row>
    <row r="274" spans="1:4" ht="14.4" x14ac:dyDescent="0.3">
      <c r="D274"/>
    </row>
    <row r="288" spans="1:4" x14ac:dyDescent="0.25">
      <c r="A288" s="18" t="s">
        <v>172</v>
      </c>
    </row>
    <row r="289" spans="1:1" x14ac:dyDescent="0.25">
      <c r="A289" s="2" t="s">
        <v>173</v>
      </c>
    </row>
    <row r="290" spans="1:1" x14ac:dyDescent="0.25">
      <c r="A290" s="2" t="s">
        <v>174</v>
      </c>
    </row>
    <row r="291" spans="1:1" x14ac:dyDescent="0.25">
      <c r="A291" s="2" t="s">
        <v>175</v>
      </c>
    </row>
    <row r="292" spans="1:1" x14ac:dyDescent="0.25">
      <c r="A292" s="2" t="s">
        <v>176</v>
      </c>
    </row>
    <row r="293" spans="1:1" x14ac:dyDescent="0.25">
      <c r="A293" s="2" t="s">
        <v>177</v>
      </c>
    </row>
  </sheetData>
  <mergeCells count="26">
    <mergeCell ref="A82:I83"/>
    <mergeCell ref="A1:I1"/>
    <mergeCell ref="A19:I19"/>
    <mergeCell ref="G28:I28"/>
    <mergeCell ref="A38:I39"/>
    <mergeCell ref="A71:I72"/>
    <mergeCell ref="A221:I223"/>
    <mergeCell ref="A84:I84"/>
    <mergeCell ref="A87:I90"/>
    <mergeCell ref="A99:I102"/>
    <mergeCell ref="A107:I110"/>
    <mergeCell ref="A112:I113"/>
    <mergeCell ref="A115:I116"/>
    <mergeCell ref="A117:I118"/>
    <mergeCell ref="A120:I123"/>
    <mergeCell ref="A126:I129"/>
    <mergeCell ref="H205:I205"/>
    <mergeCell ref="A219:I220"/>
    <mergeCell ref="P239:Q240"/>
    <mergeCell ref="F229:G229"/>
    <mergeCell ref="G232:G234"/>
    <mergeCell ref="F236:G236"/>
    <mergeCell ref="K236:L236"/>
    <mergeCell ref="M236:N236"/>
    <mergeCell ref="K237:L237"/>
    <mergeCell ref="M237:N23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Avaluo formula ross-hidecke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FNU LNU</dc:creator>
  <cp:lastModifiedBy>monica cd</cp:lastModifiedBy>
  <cp:lastPrinted>2024-10-19T17:20:40Z</cp:lastPrinted>
  <dcterms:created xsi:type="dcterms:W3CDTF">2024-10-14T17:46:32Z</dcterms:created>
  <dcterms:modified xsi:type="dcterms:W3CDTF">2024-10-26T01:41:15Z</dcterms:modified>
</cp:coreProperties>
</file>