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ADMIN\Documents\EJERCICIOS INGENIERIA DE COSTOS\"/>
    </mc:Choice>
  </mc:AlternateContent>
  <bookViews>
    <workbookView xWindow="-120" yWindow="-120" windowWidth="29040" windowHeight="15840"/>
  </bookViews>
  <sheets>
    <sheet name="Hoja1" sheetId="25" r:id="rId1"/>
    <sheet name="TEXTOS" sheetId="20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25" l="1"/>
  <c r="R29" i="25" s="1"/>
  <c r="U29" i="25" s="1"/>
  <c r="P28" i="25"/>
  <c r="R28" i="25" s="1"/>
  <c r="U28" i="25" s="1"/>
  <c r="P27" i="25"/>
  <c r="R27" i="25" s="1"/>
  <c r="U27" i="25" s="1"/>
  <c r="P26" i="25"/>
  <c r="R26" i="25" s="1"/>
  <c r="U26" i="25" s="1"/>
  <c r="P25" i="25"/>
  <c r="R25" i="25" s="1"/>
  <c r="U25" i="25" s="1"/>
  <c r="P24" i="25"/>
  <c r="R24" i="25" s="1"/>
  <c r="U24" i="25" s="1"/>
  <c r="P23" i="25"/>
  <c r="R23" i="25" s="1"/>
  <c r="U23" i="25" s="1"/>
  <c r="R22" i="25"/>
  <c r="U22" i="25" s="1"/>
  <c r="P22" i="25"/>
  <c r="R14" i="25"/>
  <c r="U14" i="25" s="1"/>
  <c r="U16" i="25" s="1"/>
  <c r="P14" i="25"/>
  <c r="E8" i="25"/>
  <c r="P6" i="25"/>
  <c r="U6" i="25" s="1"/>
  <c r="U8" i="25" s="1"/>
  <c r="U31" i="25" l="1"/>
  <c r="U33" i="25" s="1"/>
  <c r="T38" i="25" s="1"/>
  <c r="Y80" i="20" l="1"/>
  <c r="W80" i="20"/>
  <c r="V80" i="20"/>
  <c r="Y79" i="20"/>
  <c r="X79" i="20"/>
  <c r="W79" i="20"/>
  <c r="V79" i="20"/>
  <c r="Y78" i="20"/>
  <c r="X78" i="20"/>
  <c r="W78" i="20"/>
  <c r="V78" i="20"/>
  <c r="Y77" i="20"/>
  <c r="X77" i="20"/>
  <c r="W77" i="20"/>
  <c r="V77" i="20"/>
  <c r="Y76" i="20"/>
  <c r="X76" i="20"/>
  <c r="W76" i="20"/>
  <c r="V76" i="20"/>
  <c r="Y75" i="20"/>
  <c r="V75" i="20"/>
  <c r="V73" i="20"/>
  <c r="Y72" i="20"/>
  <c r="W72" i="20"/>
  <c r="V72" i="20"/>
  <c r="Y71" i="20"/>
  <c r="X71" i="20"/>
  <c r="W71" i="20"/>
  <c r="V71" i="20"/>
  <c r="Y70" i="20"/>
  <c r="X70" i="20"/>
  <c r="W70" i="20"/>
  <c r="V70" i="20"/>
  <c r="Y69" i="20"/>
  <c r="X69" i="20"/>
  <c r="W69" i="20"/>
  <c r="V69" i="20"/>
  <c r="Y68" i="20"/>
  <c r="X68" i="20"/>
  <c r="W68" i="20"/>
  <c r="V68" i="20"/>
  <c r="Y67" i="20"/>
  <c r="V67" i="20"/>
  <c r="V66" i="20"/>
  <c r="V65" i="20"/>
  <c r="Y64" i="20"/>
  <c r="W64" i="20"/>
  <c r="V64" i="20"/>
  <c r="Y63" i="20"/>
  <c r="X63" i="20"/>
  <c r="W63" i="20"/>
  <c r="V63" i="20"/>
  <c r="Y62" i="20"/>
  <c r="X62" i="20"/>
  <c r="W62" i="20"/>
  <c r="V62" i="20"/>
  <c r="Y61" i="20"/>
  <c r="X61" i="20"/>
  <c r="W61" i="20"/>
  <c r="V61" i="20"/>
  <c r="Y60" i="20"/>
  <c r="X60" i="20"/>
  <c r="W60" i="20"/>
  <c r="V60" i="20"/>
  <c r="Y59" i="20"/>
  <c r="V59" i="20"/>
  <c r="V57" i="20"/>
  <c r="Y56" i="20"/>
  <c r="W56" i="20"/>
  <c r="V56" i="20"/>
  <c r="Y55" i="20"/>
  <c r="X55" i="20"/>
  <c r="W55" i="20"/>
  <c r="V55" i="20"/>
  <c r="Y54" i="20"/>
  <c r="X54" i="20"/>
  <c r="W54" i="20"/>
  <c r="V54" i="20"/>
  <c r="Y53" i="20"/>
  <c r="X53" i="20"/>
  <c r="W53" i="20"/>
  <c r="V53" i="20"/>
  <c r="Y52" i="20"/>
  <c r="X52" i="20"/>
  <c r="W52" i="20"/>
  <c r="V52" i="20"/>
  <c r="Y51" i="20"/>
  <c r="V51" i="20"/>
  <c r="V50" i="20"/>
  <c r="V49" i="20"/>
  <c r="Y48" i="20"/>
  <c r="W48" i="20"/>
  <c r="V48" i="20"/>
  <c r="Y47" i="20"/>
  <c r="X47" i="20"/>
  <c r="W47" i="20"/>
  <c r="V47" i="20"/>
  <c r="Y46" i="20"/>
  <c r="X46" i="20"/>
  <c r="W46" i="20"/>
  <c r="V46" i="20"/>
  <c r="Y45" i="20"/>
  <c r="X45" i="20"/>
  <c r="W45" i="20"/>
  <c r="V45" i="20"/>
  <c r="Y44" i="20"/>
  <c r="X44" i="20"/>
  <c r="W44" i="20"/>
  <c r="V44" i="20"/>
  <c r="Y43" i="20"/>
  <c r="V43" i="20"/>
  <c r="V42" i="20"/>
  <c r="V41" i="20"/>
  <c r="Y40" i="20"/>
  <c r="W40" i="20"/>
  <c r="V40" i="20"/>
  <c r="Y39" i="20"/>
  <c r="X39" i="20"/>
  <c r="W39" i="20"/>
  <c r="V39" i="20"/>
  <c r="Y38" i="20"/>
  <c r="X38" i="20"/>
  <c r="W38" i="20"/>
  <c r="V38" i="20"/>
  <c r="Y37" i="20"/>
  <c r="X37" i="20"/>
  <c r="W37" i="20"/>
  <c r="V37" i="20"/>
  <c r="Y36" i="20"/>
  <c r="X36" i="20"/>
  <c r="W36" i="20"/>
  <c r="V36" i="20"/>
  <c r="Y35" i="20"/>
  <c r="V35" i="20"/>
  <c r="V34" i="20"/>
  <c r="V33" i="20"/>
  <c r="Y32" i="20"/>
  <c r="W32" i="20"/>
  <c r="V32" i="20"/>
  <c r="Y31" i="20"/>
  <c r="X31" i="20"/>
  <c r="W31" i="20"/>
  <c r="V31" i="20"/>
  <c r="Y30" i="20"/>
  <c r="X30" i="20"/>
  <c r="W30" i="20"/>
  <c r="V30" i="20"/>
  <c r="Y29" i="20"/>
  <c r="X29" i="20"/>
  <c r="W29" i="20"/>
  <c r="V29" i="20"/>
  <c r="Y28" i="20"/>
  <c r="X28" i="20"/>
  <c r="W28" i="20"/>
  <c r="V28" i="20"/>
  <c r="Y27" i="20"/>
  <c r="V27" i="20"/>
  <c r="V26" i="20"/>
  <c r="V25" i="20"/>
  <c r="B9" i="20"/>
  <c r="B7" i="20"/>
  <c r="B6" i="20"/>
  <c r="B5" i="20"/>
  <c r="A3" i="20"/>
  <c r="X23" i="20" s="1"/>
  <c r="A2" i="20"/>
  <c r="V16" i="20" s="1"/>
  <c r="A1" i="20"/>
  <c r="W7" i="20" s="1"/>
  <c r="V3" i="20" l="1"/>
  <c r="V8" i="20"/>
  <c r="V9" i="20"/>
  <c r="W12" i="20"/>
  <c r="W14" i="20"/>
  <c r="W16" i="20"/>
  <c r="Y16" i="20" s="1"/>
  <c r="V1" i="20"/>
  <c r="X4" i="20"/>
  <c r="W5" i="20"/>
  <c r="X6" i="20"/>
  <c r="Y11" i="20"/>
  <c r="W13" i="20"/>
  <c r="W15" i="20"/>
  <c r="V19" i="20"/>
  <c r="X20" i="20"/>
  <c r="X21" i="20"/>
  <c r="X22" i="20"/>
  <c r="W8" i="20"/>
  <c r="Y8" i="20" s="1"/>
  <c r="B8" i="20"/>
  <c r="V58" i="20" s="1"/>
  <c r="X7" i="20"/>
  <c r="Y7" i="20" s="1"/>
  <c r="V7" i="20"/>
  <c r="W6" i="20"/>
  <c r="Y6" i="20" s="1"/>
  <c r="X5" i="20"/>
  <c r="Y5" i="20" s="1"/>
  <c r="V5" i="20"/>
  <c r="W4" i="20"/>
  <c r="Y3" i="20"/>
  <c r="W24" i="20"/>
  <c r="W23" i="20"/>
  <c r="Y23" i="20" s="1"/>
  <c r="W22" i="20"/>
  <c r="W21" i="20"/>
  <c r="Y21" i="20" s="1"/>
  <c r="W20" i="20"/>
  <c r="Y19" i="20"/>
  <c r="V4" i="20"/>
  <c r="V6" i="20"/>
  <c r="V17" i="20"/>
  <c r="V20" i="20"/>
  <c r="V21" i="20"/>
  <c r="V22" i="20"/>
  <c r="V23" i="20"/>
  <c r="V24" i="20"/>
  <c r="V11" i="20"/>
  <c r="V12" i="20"/>
  <c r="X12" i="20"/>
  <c r="V13" i="20"/>
  <c r="X13" i="20"/>
  <c r="V14" i="20"/>
  <c r="X14" i="20"/>
  <c r="Y14" i="20" s="1"/>
  <c r="V15" i="20"/>
  <c r="X15" i="20"/>
  <c r="Y15" i="20" s="1"/>
  <c r="Y13" i="20" l="1"/>
  <c r="B2" i="20" s="1"/>
  <c r="V10" i="20" s="1"/>
  <c r="Y12" i="20"/>
  <c r="Y4" i="20"/>
  <c r="B1" i="20" s="1"/>
  <c r="V2" i="20" s="1"/>
  <c r="B10" i="20"/>
  <c r="V74" i="20" s="1"/>
  <c r="Y20" i="20"/>
  <c r="Y22" i="20"/>
  <c r="Y24" i="20"/>
  <c r="B3" i="20" l="1"/>
  <c r="V18" i="20" s="1"/>
</calcChain>
</file>

<file path=xl/sharedStrings.xml><?xml version="1.0" encoding="utf-8"?>
<sst xmlns="http://schemas.openxmlformats.org/spreadsheetml/2006/main" count="266" uniqueCount="247">
  <si>
    <t xml:space="preserve"> </t>
  </si>
  <si>
    <t>FACTOR</t>
  </si>
  <si>
    <t>SUPERFICIE</t>
  </si>
  <si>
    <t>NETO DE</t>
  </si>
  <si>
    <t>VALOR DE</t>
  </si>
  <si>
    <t xml:space="preserve"> UN</t>
  </si>
  <si>
    <t xml:space="preserve"> CIENTO</t>
  </si>
  <si>
    <t xml:space="preserve"> 01</t>
  </si>
  <si>
    <t xml:space="preserve"> DOS</t>
  </si>
  <si>
    <t xml:space="preserve"> DOSCIENTOS</t>
  </si>
  <si>
    <t xml:space="preserve"> 02</t>
  </si>
  <si>
    <t xml:space="preserve"> TRES</t>
  </si>
  <si>
    <t xml:space="preserve"> TRESCIENTOS</t>
  </si>
  <si>
    <t xml:space="preserve"> 03</t>
  </si>
  <si>
    <t xml:space="preserve"> CUATRO</t>
  </si>
  <si>
    <t xml:space="preserve"> CUATROCIENTOS</t>
  </si>
  <si>
    <t xml:space="preserve"> 04</t>
  </si>
  <si>
    <t xml:space="preserve"> CINCO</t>
  </si>
  <si>
    <t xml:space="preserve"> QUINIENTOS</t>
  </si>
  <si>
    <t xml:space="preserve"> 05</t>
  </si>
  <si>
    <t xml:space="preserve"> SEIS</t>
  </si>
  <si>
    <t xml:space="preserve"> SEISCIENTOS</t>
  </si>
  <si>
    <t xml:space="preserve"> 06</t>
  </si>
  <si>
    <t xml:space="preserve"> SIETE</t>
  </si>
  <si>
    <t xml:space="preserve"> SETECIENTOS</t>
  </si>
  <si>
    <t xml:space="preserve"> 07</t>
  </si>
  <si>
    <t xml:space="preserve"> OCHO</t>
  </si>
  <si>
    <t xml:space="preserve"> OCHOCIENTOS</t>
  </si>
  <si>
    <t xml:space="preserve"> 08</t>
  </si>
  <si>
    <t xml:space="preserve"> NUEVE</t>
  </si>
  <si>
    <t xml:space="preserve"> NOVECIENTOS</t>
  </si>
  <si>
    <t xml:space="preserve"> 09</t>
  </si>
  <si>
    <t xml:space="preserve"> DIEZ</t>
  </si>
  <si>
    <t xml:space="preserve"> 10</t>
  </si>
  <si>
    <t xml:space="preserve"> ONCE</t>
  </si>
  <si>
    <t xml:space="preserve"> 11</t>
  </si>
  <si>
    <t xml:space="preserve"> DOCE</t>
  </si>
  <si>
    <t xml:space="preserve"> 12</t>
  </si>
  <si>
    <t xml:space="preserve"> TRECE</t>
  </si>
  <si>
    <t xml:space="preserve"> CATORCE</t>
  </si>
  <si>
    <t xml:space="preserve"> 13</t>
  </si>
  <si>
    <t xml:space="preserve"> QUINCE</t>
  </si>
  <si>
    <t xml:space="preserve"> 14</t>
  </si>
  <si>
    <t xml:space="preserve"> DIECISEIS</t>
  </si>
  <si>
    <t xml:space="preserve"> 15</t>
  </si>
  <si>
    <t xml:space="preserve"> DIECISIETE</t>
  </si>
  <si>
    <t xml:space="preserve"> 16</t>
  </si>
  <si>
    <t xml:space="preserve"> DIECIOCHO</t>
  </si>
  <si>
    <t xml:space="preserve"> 17</t>
  </si>
  <si>
    <t xml:space="preserve"> DIECINUEVE</t>
  </si>
  <si>
    <t xml:space="preserve"> 18</t>
  </si>
  <si>
    <t xml:space="preserve"> VEINTE</t>
  </si>
  <si>
    <t xml:space="preserve"> 19</t>
  </si>
  <si>
    <t xml:space="preserve"> VEINTIUN</t>
  </si>
  <si>
    <t xml:space="preserve"> 20</t>
  </si>
  <si>
    <t xml:space="preserve"> VEINTIDOS</t>
  </si>
  <si>
    <t xml:space="preserve"> 21</t>
  </si>
  <si>
    <t xml:space="preserve"> VEINTITRES</t>
  </si>
  <si>
    <t xml:space="preserve"> 22</t>
  </si>
  <si>
    <t xml:space="preserve"> VEINTICUATRO</t>
  </si>
  <si>
    <t xml:space="preserve"> 23</t>
  </si>
  <si>
    <t xml:space="preserve"> VEINTICINCO</t>
  </si>
  <si>
    <t xml:space="preserve"> 24</t>
  </si>
  <si>
    <t xml:space="preserve"> VEINTISEIS</t>
  </si>
  <si>
    <t xml:space="preserve"> 25</t>
  </si>
  <si>
    <t xml:space="preserve"> VEINTISIETE</t>
  </si>
  <si>
    <t xml:space="preserve"> 26</t>
  </si>
  <si>
    <t xml:space="preserve"> VEINTIOCHO</t>
  </si>
  <si>
    <t xml:space="preserve"> 27</t>
  </si>
  <si>
    <t xml:space="preserve"> VEINTINUEVE</t>
  </si>
  <si>
    <t xml:space="preserve"> 28</t>
  </si>
  <si>
    <t xml:space="preserve"> TREINTA</t>
  </si>
  <si>
    <t xml:space="preserve"> 29</t>
  </si>
  <si>
    <t xml:space="preserve"> TREINTA Y UN</t>
  </si>
  <si>
    <t xml:space="preserve"> 30</t>
  </si>
  <si>
    <t xml:space="preserve"> TREINTA Y DOS</t>
  </si>
  <si>
    <t xml:space="preserve"> 31</t>
  </si>
  <si>
    <t xml:space="preserve"> TREINTA Y TRES</t>
  </si>
  <si>
    <t xml:space="preserve"> 32</t>
  </si>
  <si>
    <t xml:space="preserve"> TREINTA Y CUARTO</t>
  </si>
  <si>
    <t xml:space="preserve"> 33</t>
  </si>
  <si>
    <t xml:space="preserve"> TREINTA Y CINCO</t>
  </si>
  <si>
    <t xml:space="preserve"> 34</t>
  </si>
  <si>
    <t xml:space="preserve"> TREINTA Y SEIS</t>
  </si>
  <si>
    <t xml:space="preserve"> 35</t>
  </si>
  <si>
    <t xml:space="preserve"> TREINTA Y SIETE</t>
  </si>
  <si>
    <t xml:space="preserve"> 36</t>
  </si>
  <si>
    <t xml:space="preserve"> TREINTA Y OCHO</t>
  </si>
  <si>
    <t xml:space="preserve"> 37</t>
  </si>
  <si>
    <t xml:space="preserve"> TREINTA Y NUEVE</t>
  </si>
  <si>
    <t xml:space="preserve"> 38</t>
  </si>
  <si>
    <t xml:space="preserve"> CUARENTA</t>
  </si>
  <si>
    <t xml:space="preserve"> 39</t>
  </si>
  <si>
    <t xml:space="preserve"> CUARENTA Y UN</t>
  </si>
  <si>
    <t xml:space="preserve"> 40</t>
  </si>
  <si>
    <t xml:space="preserve"> CUARENTA Y DOS</t>
  </si>
  <si>
    <t xml:space="preserve"> 41</t>
  </si>
  <si>
    <t xml:space="preserve"> CUARENTA Y TRES</t>
  </si>
  <si>
    <t xml:space="preserve"> 42</t>
  </si>
  <si>
    <t xml:space="preserve"> CUARENTA Y CUARTO</t>
  </si>
  <si>
    <t xml:space="preserve"> 43</t>
  </si>
  <si>
    <t xml:space="preserve"> CUARENTA Y CINCO</t>
  </si>
  <si>
    <t xml:space="preserve"> 44</t>
  </si>
  <si>
    <t xml:space="preserve"> CUARENTA Y SEIS</t>
  </si>
  <si>
    <t xml:space="preserve"> 45</t>
  </si>
  <si>
    <t xml:space="preserve"> CUARENTA Y SIETE</t>
  </si>
  <si>
    <t xml:space="preserve"> 46</t>
  </si>
  <si>
    <t xml:space="preserve"> CUARENTA Y OCHO</t>
  </si>
  <si>
    <t xml:space="preserve"> 47</t>
  </si>
  <si>
    <t xml:space="preserve"> CUARENTA Y NUEVE</t>
  </si>
  <si>
    <t xml:space="preserve"> 48</t>
  </si>
  <si>
    <t xml:space="preserve"> CINCUENTA</t>
  </si>
  <si>
    <t xml:space="preserve"> 49</t>
  </si>
  <si>
    <t xml:space="preserve"> CINCUENTA Y UN</t>
  </si>
  <si>
    <t xml:space="preserve"> 50</t>
  </si>
  <si>
    <t xml:space="preserve"> CINCUENTA Y DOS</t>
  </si>
  <si>
    <t xml:space="preserve"> 51</t>
  </si>
  <si>
    <t xml:space="preserve"> CINCUENTA Y TRES </t>
  </si>
  <si>
    <t xml:space="preserve"> 52</t>
  </si>
  <si>
    <t xml:space="preserve"> CINCUENTA Y CUATRO</t>
  </si>
  <si>
    <t xml:space="preserve"> CINCUENTA Y CINCO </t>
  </si>
  <si>
    <t xml:space="preserve"> 54</t>
  </si>
  <si>
    <t xml:space="preserve"> CINCUENTA Y SEIS</t>
  </si>
  <si>
    <t xml:space="preserve"> 55</t>
  </si>
  <si>
    <t xml:space="preserve"> CINCUENTA Y SIETE</t>
  </si>
  <si>
    <t xml:space="preserve"> 56</t>
  </si>
  <si>
    <t xml:space="preserve"> CINCUENTA Y OCHO</t>
  </si>
  <si>
    <t xml:space="preserve"> 57</t>
  </si>
  <si>
    <t xml:space="preserve"> CINCUENTA Y NUEVE</t>
  </si>
  <si>
    <t xml:space="preserve"> 58</t>
  </si>
  <si>
    <t xml:space="preserve"> SESENTA</t>
  </si>
  <si>
    <t xml:space="preserve"> 59</t>
  </si>
  <si>
    <t xml:space="preserve"> SESENTA Y UN</t>
  </si>
  <si>
    <t xml:space="preserve"> 60</t>
  </si>
  <si>
    <t xml:space="preserve"> SESENTA Y DOS </t>
  </si>
  <si>
    <t xml:space="preserve"> 61</t>
  </si>
  <si>
    <t xml:space="preserve"> SESENTA Y TRES</t>
  </si>
  <si>
    <t xml:space="preserve"> 62</t>
  </si>
  <si>
    <t xml:space="preserve"> SESENTA Y CUATRO </t>
  </si>
  <si>
    <t xml:space="preserve"> 63</t>
  </si>
  <si>
    <t xml:space="preserve"> SESENTA Y CINCO</t>
  </si>
  <si>
    <t xml:space="preserve"> 64</t>
  </si>
  <si>
    <t xml:space="preserve"> SESENTA Y SEIS </t>
  </si>
  <si>
    <t xml:space="preserve"> SESENTA Y SIETE</t>
  </si>
  <si>
    <t xml:space="preserve"> 66</t>
  </si>
  <si>
    <t xml:space="preserve"> SESENTA Y OCHO</t>
  </si>
  <si>
    <t xml:space="preserve"> 67</t>
  </si>
  <si>
    <t xml:space="preserve"> SESENTA Y NUEVE</t>
  </si>
  <si>
    <t xml:space="preserve"> 68</t>
  </si>
  <si>
    <t xml:space="preserve"> SETENTA</t>
  </si>
  <si>
    <t xml:space="preserve"> 69</t>
  </si>
  <si>
    <t xml:space="preserve"> SETENTA Y UN</t>
  </si>
  <si>
    <t xml:space="preserve"> 70</t>
  </si>
  <si>
    <t xml:space="preserve"> SETENTA Y DOS</t>
  </si>
  <si>
    <t xml:space="preserve"> 71</t>
  </si>
  <si>
    <t xml:space="preserve"> SETENTA Y TRES</t>
  </si>
  <si>
    <t xml:space="preserve"> 72</t>
  </si>
  <si>
    <t xml:space="preserve"> SETENTA Y CUATRO</t>
  </si>
  <si>
    <t xml:space="preserve"> 73</t>
  </si>
  <si>
    <t xml:space="preserve"> SETENTA Y CINCO</t>
  </si>
  <si>
    <t xml:space="preserve"> 74</t>
  </si>
  <si>
    <t xml:space="preserve"> SETENTA Y SEIS</t>
  </si>
  <si>
    <t xml:space="preserve"> 75</t>
  </si>
  <si>
    <t xml:space="preserve"> SETENTA Y SIETE</t>
  </si>
  <si>
    <t xml:space="preserve"> 76</t>
  </si>
  <si>
    <t xml:space="preserve"> SETENTA Y OCHO</t>
  </si>
  <si>
    <t xml:space="preserve"> 77</t>
  </si>
  <si>
    <t xml:space="preserve"> SETENTA Y NUEVE</t>
  </si>
  <si>
    <t xml:space="preserve"> 78</t>
  </si>
  <si>
    <t xml:space="preserve"> OCHENTA</t>
  </si>
  <si>
    <t xml:space="preserve"> 79</t>
  </si>
  <si>
    <t xml:space="preserve"> OCHENTA Y UN</t>
  </si>
  <si>
    <t xml:space="preserve"> 80</t>
  </si>
  <si>
    <t xml:space="preserve"> OCHENTA Y DOS</t>
  </si>
  <si>
    <t xml:space="preserve"> 81</t>
  </si>
  <si>
    <t xml:space="preserve"> OCHENTA Y TRES</t>
  </si>
  <si>
    <t xml:space="preserve"> 82</t>
  </si>
  <si>
    <t xml:space="preserve"> OCHENTA Y CUATRO</t>
  </si>
  <si>
    <t xml:space="preserve"> 83</t>
  </si>
  <si>
    <t xml:space="preserve"> OCHENTA Y CINCO</t>
  </si>
  <si>
    <t xml:space="preserve"> 84</t>
  </si>
  <si>
    <t xml:space="preserve"> OCHENTA Y SEIS</t>
  </si>
  <si>
    <t xml:space="preserve"> 85</t>
  </si>
  <si>
    <t xml:space="preserve"> OCHENTA Y SIETE</t>
  </si>
  <si>
    <t xml:space="preserve"> 86</t>
  </si>
  <si>
    <t xml:space="preserve"> OCHENTA Y OCHO</t>
  </si>
  <si>
    <t xml:space="preserve"> 87</t>
  </si>
  <si>
    <t xml:space="preserve"> OCHENTA Y NUEVE</t>
  </si>
  <si>
    <t xml:space="preserve"> 88</t>
  </si>
  <si>
    <t xml:space="preserve"> NOVENTA</t>
  </si>
  <si>
    <t xml:space="preserve"> 89</t>
  </si>
  <si>
    <t xml:space="preserve"> NOVENTA Y UN</t>
  </si>
  <si>
    <t xml:space="preserve"> 90</t>
  </si>
  <si>
    <t xml:space="preserve"> NOVENTA Y DOS</t>
  </si>
  <si>
    <t xml:space="preserve"> 91</t>
  </si>
  <si>
    <t xml:space="preserve"> NOVENTA Y TRES</t>
  </si>
  <si>
    <t xml:space="preserve"> 92</t>
  </si>
  <si>
    <t xml:space="preserve"> NOVENTA Y CUATRO</t>
  </si>
  <si>
    <t xml:space="preserve"> 93</t>
  </si>
  <si>
    <t xml:space="preserve"> NOVENTA Y CINCO</t>
  </si>
  <si>
    <t xml:space="preserve"> 94</t>
  </si>
  <si>
    <t xml:space="preserve"> NOVENTA Y SEIS</t>
  </si>
  <si>
    <t xml:space="preserve"> 95</t>
  </si>
  <si>
    <t xml:space="preserve"> NOVENTA Y SIETE</t>
  </si>
  <si>
    <t xml:space="preserve"> 96</t>
  </si>
  <si>
    <t xml:space="preserve"> NOVENTA Y OCHO</t>
  </si>
  <si>
    <t xml:space="preserve"> 97</t>
  </si>
  <si>
    <t xml:space="preserve"> NOVENTA Y NUEVE</t>
  </si>
  <si>
    <t xml:space="preserve"> 98</t>
  </si>
  <si>
    <t>CIENTO</t>
  </si>
  <si>
    <t xml:space="preserve"> 99</t>
  </si>
  <si>
    <t xml:space="preserve"> 00</t>
  </si>
  <si>
    <t>CANTIDAD</t>
  </si>
  <si>
    <t>VALOR UNITARIO</t>
  </si>
  <si>
    <t>UNITARIO</t>
  </si>
  <si>
    <t>FRACCIÓN</t>
  </si>
  <si>
    <t>VALOR PARCIAL</t>
  </si>
  <si>
    <t>INDIVISO</t>
  </si>
  <si>
    <t>MOTIVO</t>
  </si>
  <si>
    <t>VALOR DEL TERRENO =</t>
  </si>
  <si>
    <t xml:space="preserve">VALOR </t>
  </si>
  <si>
    <t>INVESTIGACIÓN</t>
  </si>
  <si>
    <t>REPOSICIÓN (V.N.R.)</t>
  </si>
  <si>
    <t>SUPERFICIE TOTAL =</t>
  </si>
  <si>
    <t>ÚNICA</t>
  </si>
  <si>
    <t>PRECIO UNITARIO</t>
  </si>
  <si>
    <t>A)    D E L   T E R R E N O:</t>
  </si>
  <si>
    <t>C O N C E P T O</t>
  </si>
  <si>
    <t>NINGUNO</t>
  </si>
  <si>
    <t>VI.   RESUMEN</t>
  </si>
  <si>
    <t>COCHERA</t>
  </si>
  <si>
    <t>AREA HABITABLE</t>
  </si>
  <si>
    <t>TERRAZA SIN TECHAR</t>
  </si>
  <si>
    <t>AREA DE LAVADO</t>
  </si>
  <si>
    <t>ACCESORIAS</t>
  </si>
  <si>
    <t>BARDAS EXTERIORES</t>
  </si>
  <si>
    <t>ROOF GARDEN SIN TECHAR</t>
  </si>
  <si>
    <t>ROOF GARDEN TECHADO</t>
  </si>
  <si>
    <t>CISTERNA</t>
  </si>
  <si>
    <t>COCINA INTEGRAL</t>
  </si>
  <si>
    <t>VALOR FISICO (A)+(B)+ (C)  =</t>
  </si>
  <si>
    <t>B) DE LAS CONSTRUCCIONES:</t>
  </si>
  <si>
    <t>EDAD</t>
  </si>
  <si>
    <t>EC</t>
  </si>
  <si>
    <t>VUT</t>
  </si>
  <si>
    <t>FEC</t>
  </si>
  <si>
    <t>VALOR FISICO ACTUAL: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</si>
</sst>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N$&quot;#,##0.00_);[Red]\(&quot;N$&quot;#,##0.00\)"/>
    <numFmt numFmtId="168" formatCode="0.0000"/>
    <numFmt numFmtId="170" formatCode="&quot;$&quot;#,##0.00"/>
    <numFmt numFmtId="171" formatCode="#,##0.00\ &quot;M²&quot;"/>
    <numFmt numFmtId="172" formatCode="&quot;$&quot;#,##0.00&quot;/M²&quot;"/>
    <numFmt numFmtId="173" formatCode="0.000"/>
    <numFmt numFmtId="175" formatCode="0.000000"/>
    <numFmt numFmtId="178" formatCode="#,##0.000\ &quot;M²&quot;"/>
  </numFmts>
  <fonts count="53" x14ac:knownFonts="1">
    <font>
      <sz val="10"/>
      <name val="Arial"/>
    </font>
    <font>
      <sz val="10"/>
      <name val="Arial"/>
      <family val="2"/>
    </font>
    <font>
      <b/>
      <sz val="7"/>
      <name val="MS Sans Serif"/>
      <family val="2"/>
    </font>
    <font>
      <b/>
      <sz val="8.5"/>
      <name val="MS Sans Serif"/>
      <family val="2"/>
    </font>
    <font>
      <b/>
      <sz val="7"/>
      <name val="MS Sans Serif"/>
      <family val="2"/>
    </font>
    <font>
      <b/>
      <sz val="10"/>
      <name val="MS Sans Serif"/>
      <family val="2"/>
    </font>
    <font>
      <b/>
      <sz val="8"/>
      <name val="MS Sans Serif"/>
      <family val="2"/>
    </font>
    <font>
      <sz val="10"/>
      <color indexed="10"/>
      <name val="Helv"/>
    </font>
    <font>
      <sz val="10"/>
      <name val="Helv"/>
    </font>
    <font>
      <sz val="8"/>
      <color indexed="16"/>
      <name val="Arial"/>
      <family val="2"/>
    </font>
    <font>
      <sz val="6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sz val="6"/>
      <color indexed="10"/>
      <name val="Arial"/>
      <family val="2"/>
    </font>
    <font>
      <sz val="7"/>
      <color indexed="12"/>
      <name val="Arial"/>
      <family val="2"/>
    </font>
    <font>
      <sz val="6"/>
      <color indexed="16"/>
      <name val="Arial"/>
      <family val="2"/>
    </font>
    <font>
      <sz val="8"/>
      <color indexed="12"/>
      <name val="Arial"/>
      <family val="2"/>
    </font>
    <font>
      <sz val="8"/>
      <color indexed="17"/>
      <name val="Arial"/>
      <family val="2"/>
    </font>
    <font>
      <sz val="6"/>
      <color indexed="17"/>
      <name val="Arial"/>
      <family val="2"/>
    </font>
    <font>
      <sz val="8"/>
      <color indexed="21"/>
      <name val="Arial"/>
      <family val="2"/>
    </font>
    <font>
      <sz val="6"/>
      <color indexed="21"/>
      <name val="Arial"/>
      <family val="2"/>
    </font>
    <font>
      <sz val="8"/>
      <color indexed="11"/>
      <name val="Arial"/>
      <family val="2"/>
    </font>
    <font>
      <sz val="6"/>
      <color indexed="11"/>
      <name val="Arial"/>
      <family val="2"/>
    </font>
    <font>
      <sz val="8"/>
      <color indexed="22"/>
      <name val="Arial"/>
      <family val="2"/>
    </font>
    <font>
      <sz val="6"/>
      <color indexed="22"/>
      <name val="Arial"/>
      <family val="2"/>
    </font>
    <font>
      <sz val="8"/>
      <color indexed="23"/>
      <name val="Arial"/>
      <family val="2"/>
    </font>
    <font>
      <sz val="6"/>
      <color indexed="23"/>
      <name val="Arial"/>
      <family val="2"/>
    </font>
    <font>
      <sz val="8"/>
      <color indexed="14"/>
      <name val="Arial"/>
      <family val="2"/>
    </font>
    <font>
      <sz val="6"/>
      <color indexed="14"/>
      <name val="Arial"/>
      <family val="2"/>
    </font>
    <font>
      <sz val="8"/>
      <color indexed="8"/>
      <name val="Arial"/>
      <family val="2"/>
    </font>
    <font>
      <sz val="6"/>
      <color indexed="8"/>
      <name val="Arial"/>
      <family val="2"/>
    </font>
    <font>
      <sz val="12"/>
      <color indexed="12"/>
      <name val="Arial"/>
      <family val="2"/>
    </font>
    <font>
      <sz val="7"/>
      <name val="MS Sans Serif"/>
      <family val="2"/>
    </font>
    <font>
      <sz val="10"/>
      <name val="Arial"/>
      <family val="2"/>
    </font>
    <font>
      <b/>
      <sz val="10"/>
      <name val="ItalicC"/>
    </font>
    <font>
      <b/>
      <sz val="7"/>
      <name val="ItalicC"/>
    </font>
    <font>
      <b/>
      <i/>
      <sz val="10"/>
      <name val="Garamond"/>
      <family val="1"/>
    </font>
    <font>
      <b/>
      <i/>
      <sz val="7"/>
      <name val="Garamond"/>
      <family val="1"/>
    </font>
    <font>
      <i/>
      <sz val="10"/>
      <name val="Garamond"/>
      <family val="1"/>
    </font>
    <font>
      <b/>
      <i/>
      <sz val="10"/>
      <name val="Century Gothic"/>
      <family val="2"/>
    </font>
    <font>
      <b/>
      <i/>
      <sz val="7"/>
      <name val="Century Gothic"/>
      <family val="2"/>
    </font>
    <font>
      <i/>
      <sz val="7"/>
      <name val="Century Gothic"/>
      <family val="2"/>
    </font>
    <font>
      <sz val="6"/>
      <name val="MS Sans Serif"/>
      <family val="2"/>
    </font>
    <font>
      <b/>
      <i/>
      <sz val="12"/>
      <name val="Century Gothic"/>
      <family val="2"/>
    </font>
    <font>
      <b/>
      <sz val="7.5"/>
      <name val="MS Sans Serif"/>
      <family val="2"/>
    </font>
    <font>
      <sz val="7.5"/>
      <name val="MS Sans Serif"/>
      <family val="2"/>
    </font>
    <font>
      <sz val="8"/>
      <name val="MS Sans Serif"/>
      <family val="2"/>
    </font>
    <font>
      <b/>
      <sz val="12"/>
      <name val="MS Sans Serif"/>
      <family val="2"/>
    </font>
    <font>
      <b/>
      <sz val="9"/>
      <color rgb="FFFF0000"/>
      <name val="MS Sans Serif"/>
      <family val="2"/>
    </font>
    <font>
      <b/>
      <i/>
      <sz val="14"/>
      <name val="Century Gothic"/>
      <family val="2"/>
    </font>
    <font>
      <sz val="10"/>
      <name val="MS Sans Serif"/>
    </font>
    <font>
      <b/>
      <sz val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 applyBorder="0"/>
    <xf numFmtId="165" fontId="1" fillId="0" borderId="0" applyFont="0" applyFill="0" applyBorder="0" applyAlignment="0" applyProtection="0"/>
    <xf numFmtId="170" fontId="7" fillId="0" borderId="0" applyFill="0" applyBorder="0" applyAlignment="0" applyProtection="0"/>
    <xf numFmtId="0" fontId="1" fillId="0" borderId="0"/>
    <xf numFmtId="0" fontId="8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170" fontId="9" fillId="0" borderId="0" xfId="2" applyFont="1" applyProtection="1">
      <protection locked="0"/>
    </xf>
    <xf numFmtId="0" fontId="10" fillId="0" borderId="0" xfId="4" applyFont="1" applyProtection="1">
      <protection hidden="1"/>
    </xf>
    <xf numFmtId="0" fontId="1" fillId="0" borderId="0" xfId="4" applyFont="1" applyProtection="1">
      <protection hidden="1"/>
    </xf>
    <xf numFmtId="167" fontId="11" fillId="0" borderId="0" xfId="4" applyNumberFormat="1" applyFont="1" applyProtection="1">
      <protection hidden="1"/>
    </xf>
    <xf numFmtId="0" fontId="11" fillId="0" borderId="0" xfId="4" applyFont="1" applyProtection="1">
      <protection hidden="1"/>
    </xf>
    <xf numFmtId="1" fontId="12" fillId="0" borderId="0" xfId="2" applyNumberFormat="1" applyFont="1" applyProtection="1">
      <protection hidden="1"/>
    </xf>
    <xf numFmtId="0" fontId="1" fillId="0" borderId="0" xfId="4" quotePrefix="1" applyFont="1" applyProtection="1">
      <protection hidden="1"/>
    </xf>
    <xf numFmtId="170" fontId="13" fillId="0" borderId="0" xfId="2" applyFont="1" applyProtection="1">
      <protection locked="0"/>
    </xf>
    <xf numFmtId="0" fontId="14" fillId="0" borderId="0" xfId="4" applyFont="1" applyProtection="1">
      <protection hidden="1"/>
    </xf>
    <xf numFmtId="0" fontId="15" fillId="0" borderId="0" xfId="4" applyFont="1" applyProtection="1">
      <protection hidden="1"/>
    </xf>
    <xf numFmtId="0" fontId="16" fillId="0" borderId="0" xfId="4" applyFont="1" applyProtection="1">
      <protection hidden="1"/>
    </xf>
    <xf numFmtId="0" fontId="17" fillId="0" borderId="1" xfId="4" applyFont="1" applyBorder="1" applyProtection="1">
      <protection hidden="1"/>
    </xf>
    <xf numFmtId="0" fontId="17" fillId="0" borderId="2" xfId="4" applyFont="1" applyBorder="1" applyProtection="1">
      <protection hidden="1"/>
    </xf>
    <xf numFmtId="1" fontId="17" fillId="0" borderId="3" xfId="4" applyNumberFormat="1" applyFont="1" applyBorder="1" applyProtection="1">
      <protection hidden="1"/>
    </xf>
    <xf numFmtId="170" fontId="18" fillId="0" borderId="0" xfId="2" applyFont="1" applyProtection="1">
      <protection locked="0"/>
    </xf>
    <xf numFmtId="0" fontId="19" fillId="0" borderId="0" xfId="4" applyFont="1" applyProtection="1">
      <protection hidden="1"/>
    </xf>
    <xf numFmtId="0" fontId="17" fillId="0" borderId="4" xfId="4" applyFont="1" applyBorder="1" applyProtection="1">
      <protection hidden="1"/>
    </xf>
    <xf numFmtId="0" fontId="17" fillId="0" borderId="5" xfId="4" applyFont="1" applyBorder="1" applyProtection="1">
      <protection hidden="1"/>
    </xf>
    <xf numFmtId="0" fontId="17" fillId="0" borderId="6" xfId="4" applyFont="1" applyBorder="1" applyProtection="1">
      <protection hidden="1"/>
    </xf>
    <xf numFmtId="170" fontId="20" fillId="0" borderId="0" xfId="2" applyFont="1" applyProtection="1">
      <protection locked="0"/>
    </xf>
    <xf numFmtId="0" fontId="21" fillId="0" borderId="0" xfId="4" applyFont="1" applyProtection="1">
      <protection hidden="1"/>
    </xf>
    <xf numFmtId="170" fontId="22" fillId="0" borderId="0" xfId="2" applyFont="1" applyProtection="1">
      <protection locked="0"/>
    </xf>
    <xf numFmtId="0" fontId="23" fillId="0" borderId="0" xfId="4" applyFont="1" applyProtection="1">
      <protection hidden="1"/>
    </xf>
    <xf numFmtId="0" fontId="17" fillId="0" borderId="6" xfId="2" applyNumberFormat="1" applyFont="1" applyBorder="1" applyProtection="1">
      <protection hidden="1"/>
    </xf>
    <xf numFmtId="170" fontId="24" fillId="0" borderId="0" xfId="2" applyFont="1" applyProtection="1">
      <protection locked="0"/>
    </xf>
    <xf numFmtId="0" fontId="25" fillId="0" borderId="0" xfId="4" applyFont="1" applyProtection="1">
      <protection hidden="1"/>
    </xf>
    <xf numFmtId="170" fontId="26" fillId="0" borderId="0" xfId="2" applyFont="1" applyProtection="1">
      <protection locked="0"/>
    </xf>
    <xf numFmtId="0" fontId="27" fillId="0" borderId="0" xfId="4" applyFont="1" applyProtection="1">
      <protection hidden="1"/>
    </xf>
    <xf numFmtId="0" fontId="17" fillId="0" borderId="7" xfId="4" applyFont="1" applyBorder="1" applyProtection="1">
      <protection hidden="1"/>
    </xf>
    <xf numFmtId="0" fontId="17" fillId="0" borderId="8" xfId="4" applyFont="1" applyBorder="1" applyProtection="1">
      <protection hidden="1"/>
    </xf>
    <xf numFmtId="168" fontId="17" fillId="0" borderId="8" xfId="2" applyNumberFormat="1" applyFont="1" applyBorder="1" applyProtection="1">
      <protection hidden="1"/>
    </xf>
    <xf numFmtId="1" fontId="17" fillId="0" borderId="9" xfId="2" applyNumberFormat="1" applyFont="1" applyBorder="1" applyProtection="1">
      <protection hidden="1"/>
    </xf>
    <xf numFmtId="170" fontId="28" fillId="0" borderId="0" xfId="2" applyFont="1" applyProtection="1">
      <protection locked="0"/>
    </xf>
    <xf numFmtId="0" fontId="29" fillId="0" borderId="0" xfId="4" applyFont="1" applyProtection="1">
      <protection hidden="1"/>
    </xf>
    <xf numFmtId="170" fontId="30" fillId="0" borderId="0" xfId="2" applyFont="1" applyProtection="1">
      <protection locked="0"/>
    </xf>
    <xf numFmtId="0" fontId="31" fillId="0" borderId="0" xfId="4" applyFont="1" applyProtection="1">
      <protection hidden="1"/>
    </xf>
    <xf numFmtId="0" fontId="17" fillId="0" borderId="3" xfId="4" applyFont="1" applyBorder="1" applyProtection="1">
      <protection hidden="1"/>
    </xf>
    <xf numFmtId="0" fontId="32" fillId="0" borderId="0" xfId="4" applyFont="1" applyProtection="1">
      <protection hidden="1"/>
    </xf>
    <xf numFmtId="170" fontId="11" fillId="0" borderId="0" xfId="2" applyFont="1" applyProtection="1">
      <protection hidden="1"/>
    </xf>
    <xf numFmtId="0" fontId="2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10" xfId="3" applyFont="1" applyBorder="1" applyAlignment="1" applyProtection="1">
      <alignment horizontal="left" vertical="center"/>
      <protection locked="0"/>
    </xf>
    <xf numFmtId="0" fontId="2" fillId="0" borderId="10" xfId="3" applyFont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/>
      <protection locked="0"/>
    </xf>
    <xf numFmtId="0" fontId="4" fillId="0" borderId="11" xfId="3" applyFont="1" applyBorder="1" applyAlignment="1" applyProtection="1">
      <alignment horizontal="left" vertical="center"/>
      <protection locked="0"/>
    </xf>
    <xf numFmtId="0" fontId="5" fillId="0" borderId="0" xfId="3" applyFont="1" applyAlignment="1" applyProtection="1">
      <alignment vertical="center"/>
      <protection locked="0"/>
    </xf>
    <xf numFmtId="0" fontId="5" fillId="0" borderId="16" xfId="3" applyFont="1" applyBorder="1" applyAlignment="1" applyProtection="1">
      <alignment vertical="center"/>
      <protection locked="0"/>
    </xf>
    <xf numFmtId="0" fontId="5" fillId="0" borderId="17" xfId="3" applyFont="1" applyBorder="1" applyAlignment="1" applyProtection="1">
      <alignment vertical="center"/>
      <protection locked="0"/>
    </xf>
    <xf numFmtId="0" fontId="34" fillId="0" borderId="17" xfId="3" applyFont="1" applyBorder="1" applyAlignment="1" applyProtection="1">
      <alignment vertical="center"/>
      <protection locked="0"/>
    </xf>
    <xf numFmtId="0" fontId="35" fillId="0" borderId="17" xfId="3" applyFont="1" applyBorder="1" applyAlignment="1" applyProtection="1">
      <alignment vertical="center"/>
      <protection locked="0"/>
    </xf>
    <xf numFmtId="0" fontId="36" fillId="0" borderId="0" xfId="3" applyFont="1" applyAlignment="1" applyProtection="1">
      <alignment vertical="center"/>
      <protection locked="0"/>
    </xf>
    <xf numFmtId="0" fontId="37" fillId="0" borderId="17" xfId="3" applyFont="1" applyBorder="1" applyAlignment="1" applyProtection="1">
      <alignment vertical="center"/>
      <protection locked="0"/>
    </xf>
    <xf numFmtId="0" fontId="38" fillId="0" borderId="0" xfId="3" applyFont="1" applyAlignment="1" applyProtection="1">
      <alignment vertical="center"/>
      <protection locked="0"/>
    </xf>
    <xf numFmtId="0" fontId="39" fillId="0" borderId="17" xfId="3" applyFont="1" applyBorder="1" applyAlignment="1" applyProtection="1">
      <alignment vertical="center"/>
      <protection locked="0"/>
    </xf>
    <xf numFmtId="0" fontId="40" fillId="0" borderId="17" xfId="3" applyFont="1" applyBorder="1" applyAlignment="1" applyProtection="1">
      <alignment vertical="center"/>
      <protection locked="0"/>
    </xf>
    <xf numFmtId="0" fontId="41" fillId="0" borderId="0" xfId="3" applyFont="1" applyAlignment="1" applyProtection="1">
      <alignment vertical="center"/>
      <protection locked="0"/>
    </xf>
    <xf numFmtId="0" fontId="42" fillId="0" borderId="0" xfId="3" applyFont="1" applyAlignment="1" applyProtection="1">
      <alignment horizontal="right" vertical="center"/>
      <protection locked="0"/>
    </xf>
    <xf numFmtId="0" fontId="45" fillId="0" borderId="27" xfId="3" applyFont="1" applyBorder="1" applyAlignment="1" applyProtection="1">
      <alignment horizontal="center" vertical="center"/>
      <protection locked="0"/>
    </xf>
    <xf numFmtId="0" fontId="6" fillId="0" borderId="12" xfId="3" applyFont="1" applyBorder="1" applyAlignment="1" applyProtection="1">
      <alignment horizontal="left" vertical="center"/>
      <protection locked="0"/>
    </xf>
    <xf numFmtId="0" fontId="44" fillId="0" borderId="17" xfId="3" applyFont="1" applyBorder="1" applyAlignment="1" applyProtection="1">
      <alignment horizontal="right" vertical="center"/>
      <protection locked="0"/>
    </xf>
    <xf numFmtId="0" fontId="6" fillId="0" borderId="0" xfId="3" applyFont="1" applyAlignment="1" applyProtection="1">
      <alignment horizontal="right" vertical="center"/>
      <protection locked="0"/>
    </xf>
    <xf numFmtId="170" fontId="5" fillId="0" borderId="0" xfId="3" applyNumberFormat="1" applyFont="1" applyAlignment="1" applyProtection="1">
      <alignment horizontal="right" vertical="center"/>
      <protection locked="0"/>
    </xf>
    <xf numFmtId="173" fontId="33" fillId="0" borderId="24" xfId="3" applyNumberFormat="1" applyFont="1" applyBorder="1" applyAlignment="1" applyProtection="1">
      <alignment horizontal="center" vertical="center"/>
      <protection locked="0"/>
    </xf>
    <xf numFmtId="170" fontId="33" fillId="0" borderId="0" xfId="3" applyNumberFormat="1" applyFont="1" applyAlignment="1" applyProtection="1">
      <alignment horizontal="center" vertical="center"/>
      <protection locked="0"/>
    </xf>
    <xf numFmtId="168" fontId="33" fillId="0" borderId="0" xfId="3" applyNumberFormat="1" applyFont="1" applyAlignment="1" applyProtection="1">
      <alignment horizontal="center" vertical="center"/>
      <protection locked="0"/>
    </xf>
    <xf numFmtId="0" fontId="43" fillId="0" borderId="0" xfId="3" applyFont="1" applyAlignment="1" applyProtection="1">
      <alignment horizontal="center" vertical="center"/>
      <protection locked="0"/>
    </xf>
    <xf numFmtId="175" fontId="33" fillId="0" borderId="0" xfId="3" applyNumberFormat="1" applyFont="1" applyAlignment="1" applyProtection="1">
      <alignment horizontal="center" vertical="center"/>
      <protection locked="0"/>
    </xf>
    <xf numFmtId="170" fontId="33" fillId="0" borderId="0" xfId="1" applyNumberFormat="1" applyFont="1" applyFill="1" applyBorder="1" applyAlignment="1" applyProtection="1">
      <alignment horizontal="right" vertical="center"/>
      <protection locked="0"/>
    </xf>
    <xf numFmtId="165" fontId="33" fillId="0" borderId="0" xfId="1" applyFont="1" applyFill="1" applyBorder="1" applyAlignment="1" applyProtection="1">
      <alignment horizontal="right" vertical="center"/>
      <protection locked="0"/>
    </xf>
    <xf numFmtId="2" fontId="6" fillId="0" borderId="0" xfId="3" applyNumberFormat="1" applyFont="1" applyAlignment="1" applyProtection="1">
      <alignment horizontal="center" vertical="center"/>
      <protection locked="0"/>
    </xf>
    <xf numFmtId="165" fontId="2" fillId="0" borderId="0" xfId="3" applyNumberFormat="1" applyFont="1" applyAlignment="1" applyProtection="1">
      <alignment horizontal="center" vertical="center"/>
      <protection locked="0"/>
    </xf>
    <xf numFmtId="165" fontId="1" fillId="0" borderId="0" xfId="3" applyNumberForma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right" vertical="center"/>
      <protection locked="0"/>
    </xf>
    <xf numFmtId="0" fontId="2" fillId="0" borderId="0" xfId="3" applyFont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left" vertical="center"/>
      <protection locked="0"/>
    </xf>
    <xf numFmtId="0" fontId="33" fillId="0" borderId="0" xfId="3" applyFont="1" applyAlignment="1" applyProtection="1">
      <alignment horizontal="left" vertical="center"/>
      <protection locked="0"/>
    </xf>
    <xf numFmtId="0" fontId="2" fillId="0" borderId="0" xfId="3" applyFont="1" applyAlignment="1" applyProtection="1">
      <alignment horizontal="left" vertical="center"/>
      <protection locked="0"/>
    </xf>
    <xf numFmtId="0" fontId="6" fillId="0" borderId="0" xfId="3" applyFont="1" applyAlignment="1" applyProtection="1">
      <alignment horizontal="left" vertical="center"/>
      <protection locked="0"/>
    </xf>
    <xf numFmtId="171" fontId="49" fillId="0" borderId="0" xfId="3" applyNumberFormat="1" applyFont="1" applyAlignment="1" applyProtection="1">
      <alignment horizontal="right" vertical="center"/>
      <protection locked="0"/>
    </xf>
    <xf numFmtId="0" fontId="49" fillId="0" borderId="0" xfId="3" applyFont="1" applyAlignment="1" applyProtection="1">
      <alignment horizontal="right" vertical="center"/>
      <protection locked="0"/>
    </xf>
    <xf numFmtId="0" fontId="4" fillId="0" borderId="0" xfId="3" applyFont="1" applyAlignment="1" applyProtection="1">
      <alignment horizontal="right" vertical="center"/>
      <protection locked="0"/>
    </xf>
    <xf numFmtId="172" fontId="33" fillId="0" borderId="0" xfId="3" applyNumberFormat="1" applyFont="1" applyAlignment="1" applyProtection="1">
      <alignment horizontal="right" vertical="center"/>
      <protection locked="0"/>
    </xf>
    <xf numFmtId="0" fontId="33" fillId="0" borderId="0" xfId="3" applyFont="1" applyAlignment="1" applyProtection="1">
      <alignment horizontal="right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3" xfId="3" applyFont="1" applyBorder="1" applyAlignment="1" applyProtection="1">
      <alignment horizontal="center" vertical="center"/>
      <protection locked="0"/>
    </xf>
    <xf numFmtId="0" fontId="4" fillId="0" borderId="25" xfId="3" applyFont="1" applyBorder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0" fontId="4" fillId="0" borderId="26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5" xfId="3" applyFont="1" applyBorder="1" applyAlignment="1" applyProtection="1">
      <alignment horizontal="center" vertical="center"/>
      <protection locked="0"/>
    </xf>
    <xf numFmtId="0" fontId="4" fillId="0" borderId="22" xfId="3" applyFont="1" applyBorder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5" fillId="0" borderId="25" xfId="3" applyFont="1" applyBorder="1" applyAlignment="1" applyProtection="1">
      <alignment horizontal="center" vertical="center"/>
      <protection locked="0"/>
    </xf>
    <xf numFmtId="0" fontId="5" fillId="0" borderId="26" xfId="3" applyFont="1" applyBorder="1" applyAlignment="1" applyProtection="1">
      <alignment horizontal="center" vertical="center"/>
      <protection locked="0"/>
    </xf>
    <xf numFmtId="0" fontId="5" fillId="0" borderId="21" xfId="3" applyFont="1" applyBorder="1" applyAlignment="1" applyProtection="1">
      <alignment horizontal="center" vertical="center"/>
      <protection locked="0"/>
    </xf>
    <xf numFmtId="0" fontId="5" fillId="0" borderId="5" xfId="3" applyFont="1" applyBorder="1" applyAlignment="1" applyProtection="1">
      <alignment horizontal="center" vertical="center"/>
      <protection locked="0"/>
    </xf>
    <xf numFmtId="0" fontId="5" fillId="0" borderId="22" xfId="3" applyFont="1" applyBorder="1" applyAlignment="1" applyProtection="1">
      <alignment horizontal="center" vertical="center"/>
      <protection locked="0"/>
    </xf>
    <xf numFmtId="0" fontId="6" fillId="0" borderId="19" xfId="3" applyFont="1" applyBorder="1" applyAlignment="1" applyProtection="1">
      <alignment horizontal="center" vertical="center"/>
      <protection locked="0"/>
    </xf>
    <xf numFmtId="0" fontId="6" fillId="0" borderId="23" xfId="3" applyFont="1" applyBorder="1" applyAlignment="1" applyProtection="1">
      <alignment horizontal="center" vertical="center"/>
      <protection locked="0"/>
    </xf>
    <xf numFmtId="0" fontId="6" fillId="0" borderId="25" xfId="3" applyFont="1" applyBorder="1" applyAlignment="1" applyProtection="1">
      <alignment horizontal="center" vertical="center"/>
      <protection locked="0"/>
    </xf>
    <xf numFmtId="0" fontId="6" fillId="0" borderId="26" xfId="3" applyFont="1" applyBorder="1" applyAlignment="1" applyProtection="1">
      <alignment horizontal="center" vertical="center"/>
      <protection locked="0"/>
    </xf>
    <xf numFmtId="0" fontId="6" fillId="0" borderId="21" xfId="3" applyFont="1" applyBorder="1" applyAlignment="1" applyProtection="1">
      <alignment horizontal="center" vertical="center"/>
      <protection locked="0"/>
    </xf>
    <xf numFmtId="0" fontId="6" fillId="0" borderId="22" xfId="3" applyFont="1" applyBorder="1" applyAlignment="1" applyProtection="1">
      <alignment horizontal="center" vertical="center"/>
      <protection locked="0"/>
    </xf>
    <xf numFmtId="2" fontId="47" fillId="0" borderId="16" xfId="3" applyNumberFormat="1" applyFont="1" applyBorder="1" applyAlignment="1" applyProtection="1">
      <alignment horizontal="center" vertical="center"/>
      <protection locked="0"/>
    </xf>
    <xf numFmtId="44" fontId="47" fillId="0" borderId="24" xfId="1" applyNumberFormat="1" applyFont="1" applyFill="1" applyBorder="1" applyAlignment="1" applyProtection="1">
      <alignment horizontal="right" vertical="center"/>
      <protection locked="0"/>
    </xf>
    <xf numFmtId="0" fontId="4" fillId="0" borderId="14" xfId="3" applyFont="1" applyBorder="1" applyAlignment="1" applyProtection="1">
      <alignment horizontal="center" vertical="center"/>
      <protection locked="0"/>
    </xf>
    <xf numFmtId="172" fontId="46" fillId="0" borderId="27" xfId="3" applyNumberFormat="1" applyFont="1" applyBorder="1" applyAlignment="1" applyProtection="1">
      <alignment horizontal="center" vertical="center"/>
      <protection locked="0"/>
    </xf>
    <xf numFmtId="0" fontId="46" fillId="0" borderId="27" xfId="3" applyFont="1" applyBorder="1" applyAlignment="1" applyProtection="1">
      <alignment horizontal="center" vertical="center"/>
      <protection locked="0"/>
    </xf>
    <xf numFmtId="0" fontId="2" fillId="0" borderId="13" xfId="3" applyFont="1" applyBorder="1" applyAlignment="1" applyProtection="1">
      <alignment horizontal="center" vertical="center"/>
      <protection locked="0"/>
    </xf>
    <xf numFmtId="0" fontId="4" fillId="0" borderId="15" xfId="3" applyFont="1" applyBorder="1" applyAlignment="1" applyProtection="1">
      <alignment horizontal="center" vertical="center"/>
      <protection locked="0"/>
    </xf>
    <xf numFmtId="0" fontId="6" fillId="0" borderId="20" xfId="3" applyFont="1" applyBorder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0" fontId="6" fillId="0" borderId="5" xfId="3" applyFont="1" applyBorder="1" applyAlignment="1" applyProtection="1">
      <alignment horizontal="center" vertical="center"/>
      <protection locked="0"/>
    </xf>
    <xf numFmtId="0" fontId="4" fillId="0" borderId="13" xfId="3" applyFont="1" applyBorder="1" applyAlignment="1" applyProtection="1">
      <alignment horizontal="center" vertical="center"/>
      <protection locked="0"/>
    </xf>
    <xf numFmtId="170" fontId="46" fillId="0" borderId="27" xfId="3" applyNumberFormat="1" applyFont="1" applyBorder="1" applyAlignment="1" applyProtection="1">
      <alignment horizontal="right" vertical="center"/>
      <protection locked="0"/>
    </xf>
    <xf numFmtId="170" fontId="47" fillId="0" borderId="16" xfId="3" applyNumberFormat="1" applyFont="1" applyBorder="1" applyAlignment="1" applyProtection="1">
      <alignment horizontal="center" vertical="center"/>
      <protection locked="0"/>
    </xf>
    <xf numFmtId="170" fontId="47" fillId="0" borderId="17" xfId="3" applyNumberFormat="1" applyFont="1" applyBorder="1" applyAlignment="1" applyProtection="1">
      <alignment horizontal="center" vertical="center"/>
      <protection locked="0"/>
    </xf>
    <xf numFmtId="170" fontId="47" fillId="0" borderId="18" xfId="3" applyNumberFormat="1" applyFont="1" applyBorder="1" applyAlignment="1" applyProtection="1">
      <alignment horizontal="center" vertical="center"/>
      <protection locked="0"/>
    </xf>
    <xf numFmtId="0" fontId="6" fillId="4" borderId="27" xfId="3" applyFont="1" applyFill="1" applyBorder="1" applyAlignment="1" applyProtection="1">
      <alignment horizontal="center" vertical="center"/>
      <protection locked="0"/>
    </xf>
    <xf numFmtId="170" fontId="47" fillId="0" borderId="24" xfId="3" applyNumberFormat="1" applyFont="1" applyBorder="1" applyAlignment="1" applyProtection="1">
      <alignment horizontal="center" vertical="center"/>
      <protection locked="0"/>
    </xf>
    <xf numFmtId="2" fontId="46" fillId="0" borderId="27" xfId="3" applyNumberFormat="1" applyFont="1" applyBorder="1" applyAlignment="1" applyProtection="1">
      <alignment horizontal="center" vertical="center"/>
      <protection locked="0"/>
    </xf>
    <xf numFmtId="170" fontId="5" fillId="0" borderId="24" xfId="3" applyNumberFormat="1" applyFont="1" applyBorder="1" applyAlignment="1" applyProtection="1">
      <alignment horizontal="right" vertical="center"/>
      <protection locked="0"/>
    </xf>
    <xf numFmtId="0" fontId="5" fillId="0" borderId="24" xfId="3" applyFont="1" applyBorder="1" applyAlignment="1" applyProtection="1">
      <alignment horizontal="right" vertical="center"/>
      <protection locked="0"/>
    </xf>
    <xf numFmtId="171" fontId="49" fillId="0" borderId="0" xfId="3" applyNumberFormat="1" applyFont="1" applyAlignment="1" applyProtection="1">
      <alignment horizontal="right" vertical="center"/>
      <protection locked="0"/>
    </xf>
    <xf numFmtId="0" fontId="49" fillId="0" borderId="0" xfId="3" applyFont="1" applyAlignment="1" applyProtection="1">
      <alignment horizontal="right" vertical="center"/>
      <protection locked="0"/>
    </xf>
    <xf numFmtId="173" fontId="46" fillId="0" borderId="27" xfId="3" applyNumberFormat="1" applyFont="1" applyBorder="1" applyAlignment="1" applyProtection="1">
      <alignment horizontal="center" vertical="center"/>
      <protection locked="0"/>
    </xf>
    <xf numFmtId="2" fontId="47" fillId="0" borderId="24" xfId="3" applyNumberFormat="1" applyFont="1" applyBorder="1" applyAlignment="1" applyProtection="1">
      <alignment horizontal="center" vertical="center"/>
      <protection locked="0"/>
    </xf>
    <xf numFmtId="2" fontId="51" fillId="0" borderId="24" xfId="3" applyNumberFormat="1" applyFont="1" applyBorder="1" applyAlignment="1" applyProtection="1">
      <alignment horizontal="center" vertical="center"/>
      <protection locked="0"/>
    </xf>
    <xf numFmtId="0" fontId="47" fillId="0" borderId="28" xfId="3" applyFont="1" applyBorder="1" applyAlignment="1" applyProtection="1">
      <alignment horizontal="center" vertical="center"/>
      <protection locked="0"/>
    </xf>
    <xf numFmtId="0" fontId="47" fillId="0" borderId="29" xfId="3" applyFont="1" applyBorder="1" applyAlignment="1" applyProtection="1">
      <alignment horizontal="center" vertical="center"/>
      <protection locked="0"/>
    </xf>
    <xf numFmtId="0" fontId="47" fillId="0" borderId="30" xfId="3" applyFont="1" applyBorder="1" applyAlignment="1" applyProtection="1">
      <alignment horizontal="center" vertical="center"/>
      <protection locked="0"/>
    </xf>
    <xf numFmtId="178" fontId="46" fillId="0" borderId="27" xfId="3" applyNumberFormat="1" applyFont="1" applyBorder="1" applyAlignment="1" applyProtection="1">
      <alignment horizontal="center" vertical="center"/>
      <protection locked="0"/>
    </xf>
    <xf numFmtId="0" fontId="6" fillId="0" borderId="16" xfId="3" applyFont="1" applyBorder="1" applyAlignment="1" applyProtection="1">
      <alignment horizontal="center" vertical="center"/>
      <protection locked="0"/>
    </xf>
    <xf numFmtId="0" fontId="6" fillId="0" borderId="17" xfId="3" applyFont="1" applyBorder="1" applyAlignment="1" applyProtection="1">
      <alignment horizontal="center" vertical="center"/>
      <protection locked="0"/>
    </xf>
    <xf numFmtId="0" fontId="6" fillId="0" borderId="18" xfId="3" applyFont="1" applyBorder="1" applyAlignment="1" applyProtection="1">
      <alignment horizontal="center" vertical="center"/>
      <protection locked="0"/>
    </xf>
    <xf numFmtId="0" fontId="48" fillId="2" borderId="16" xfId="3" applyFont="1" applyFill="1" applyBorder="1" applyAlignment="1" applyProtection="1">
      <alignment horizontal="center" vertical="center"/>
      <protection locked="0"/>
    </xf>
    <xf numFmtId="0" fontId="48" fillId="2" borderId="17" xfId="3" applyFont="1" applyFill="1" applyBorder="1" applyAlignment="1" applyProtection="1">
      <alignment horizontal="center" vertical="center"/>
      <protection locked="0"/>
    </xf>
    <xf numFmtId="0" fontId="48" fillId="2" borderId="18" xfId="3" applyFont="1" applyFill="1" applyBorder="1" applyAlignment="1" applyProtection="1">
      <alignment horizontal="center" vertical="center"/>
      <protection locked="0"/>
    </xf>
    <xf numFmtId="10" fontId="33" fillId="0" borderId="20" xfId="5" applyNumberFormat="1" applyFont="1" applyFill="1" applyBorder="1" applyAlignment="1" applyProtection="1">
      <alignment horizontal="right" vertical="center"/>
      <protection locked="0"/>
    </xf>
    <xf numFmtId="170" fontId="50" fillId="3" borderId="16" xfId="3" applyNumberFormat="1" applyFont="1" applyFill="1" applyBorder="1" applyAlignment="1" applyProtection="1">
      <alignment horizontal="right" vertical="center"/>
      <protection locked="0"/>
    </xf>
    <xf numFmtId="170" fontId="50" fillId="3" borderId="17" xfId="3" applyNumberFormat="1" applyFont="1" applyFill="1" applyBorder="1" applyAlignment="1" applyProtection="1">
      <alignment horizontal="right" vertical="center"/>
      <protection locked="0"/>
    </xf>
    <xf numFmtId="170" fontId="50" fillId="3" borderId="18" xfId="3" applyNumberFormat="1" applyFont="1" applyFill="1" applyBorder="1" applyAlignment="1" applyProtection="1">
      <alignment horizontal="right" vertical="center"/>
      <protection locked="0"/>
    </xf>
    <xf numFmtId="0" fontId="6" fillId="0" borderId="16" xfId="3" applyFont="1" applyBorder="1" applyAlignment="1" applyProtection="1">
      <alignment horizontal="right" vertical="center"/>
      <protection locked="0"/>
    </xf>
    <xf numFmtId="0" fontId="6" fillId="0" borderId="17" xfId="3" applyFont="1" applyBorder="1" applyAlignment="1" applyProtection="1">
      <alignment horizontal="right" vertical="center"/>
      <protection locked="0"/>
    </xf>
    <xf numFmtId="0" fontId="6" fillId="0" borderId="18" xfId="3" applyFont="1" applyBorder="1" applyAlignment="1" applyProtection="1">
      <alignment horizontal="right" vertical="center"/>
      <protection locked="0"/>
    </xf>
    <xf numFmtId="0" fontId="2" fillId="0" borderId="19" xfId="3" applyFont="1" applyBorder="1" applyAlignment="1" applyProtection="1">
      <alignment horizontal="center" vertical="center"/>
      <protection locked="0"/>
    </xf>
    <xf numFmtId="0" fontId="2" fillId="0" borderId="23" xfId="3" applyFont="1" applyBorder="1" applyAlignment="1" applyProtection="1">
      <alignment horizontal="center" vertical="center"/>
      <protection locked="0"/>
    </xf>
    <xf numFmtId="0" fontId="2" fillId="0" borderId="25" xfId="3" applyFont="1" applyBorder="1" applyAlignment="1" applyProtection="1">
      <alignment horizontal="center" vertical="center"/>
      <protection locked="0"/>
    </xf>
    <xf numFmtId="0" fontId="33" fillId="0" borderId="16" xfId="3" applyFont="1" applyBorder="1" applyAlignment="1" applyProtection="1">
      <alignment horizontal="left" vertical="center"/>
      <protection locked="0"/>
    </xf>
    <xf numFmtId="0" fontId="33" fillId="0" borderId="17" xfId="3" applyFont="1" applyBorder="1" applyAlignment="1" applyProtection="1">
      <alignment horizontal="left" vertical="center"/>
      <protection locked="0"/>
    </xf>
    <xf numFmtId="0" fontId="33" fillId="0" borderId="18" xfId="3" applyFont="1" applyBorder="1" applyAlignment="1" applyProtection="1">
      <alignment horizontal="left" vertical="center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20" xfId="3" applyFont="1" applyBorder="1" applyAlignment="1" applyProtection="1">
      <alignment horizontal="center" vertical="center"/>
      <protection locked="0"/>
    </xf>
    <xf numFmtId="0" fontId="5" fillId="0" borderId="23" xfId="3" applyFont="1" applyBorder="1" applyAlignment="1" applyProtection="1">
      <alignment horizontal="center" vertical="center"/>
      <protection locked="0"/>
    </xf>
    <xf numFmtId="0" fontId="5" fillId="0" borderId="16" xfId="3" applyFont="1" applyFill="1" applyBorder="1" applyAlignment="1" applyProtection="1">
      <alignment horizontal="center" vertical="center"/>
      <protection locked="0"/>
    </xf>
    <xf numFmtId="0" fontId="5" fillId="0" borderId="17" xfId="3" applyFont="1" applyFill="1" applyBorder="1" applyAlignment="1" applyProtection="1">
      <alignment horizontal="center" vertical="center"/>
      <protection locked="0"/>
    </xf>
    <xf numFmtId="0" fontId="5" fillId="0" borderId="18" xfId="3" applyFont="1" applyFill="1" applyBorder="1" applyAlignment="1" applyProtection="1">
      <alignment horizontal="center" vertical="center"/>
      <protection locked="0"/>
    </xf>
    <xf numFmtId="0" fontId="52" fillId="0" borderId="16" xfId="3" applyFont="1" applyFill="1" applyBorder="1" applyAlignment="1" applyProtection="1">
      <alignment horizontal="center" vertical="center"/>
      <protection locked="0"/>
    </xf>
    <xf numFmtId="0" fontId="52" fillId="0" borderId="17" xfId="3" applyFont="1" applyFill="1" applyBorder="1" applyAlignment="1" applyProtection="1">
      <alignment horizontal="center" vertical="center"/>
      <protection locked="0"/>
    </xf>
    <xf numFmtId="0" fontId="52" fillId="0" borderId="18" xfId="3" applyFont="1" applyFill="1" applyBorder="1" applyAlignment="1" applyProtection="1">
      <alignment horizontal="center" vertical="center"/>
      <protection locked="0"/>
    </xf>
    <xf numFmtId="0" fontId="6" fillId="0" borderId="13" xfId="3" applyFont="1" applyBorder="1" applyAlignment="1" applyProtection="1">
      <alignment horizontal="center" vertical="center"/>
      <protection locked="0"/>
    </xf>
    <xf numFmtId="0" fontId="6" fillId="0" borderId="15" xfId="3" applyFont="1" applyBorder="1" applyAlignment="1" applyProtection="1">
      <alignment horizontal="center" vertical="center"/>
      <protection locked="0"/>
    </xf>
    <xf numFmtId="0" fontId="6" fillId="0" borderId="14" xfId="3" applyFont="1" applyBorder="1" applyAlignment="1" applyProtection="1">
      <alignment horizontal="center" vertical="center"/>
      <protection locked="0"/>
    </xf>
    <xf numFmtId="0" fontId="33" fillId="0" borderId="24" xfId="3" applyNumberFormat="1" applyFont="1" applyBorder="1" applyAlignment="1" applyProtection="1">
      <alignment horizontal="center" vertical="center"/>
      <protection locked="0"/>
    </xf>
    <xf numFmtId="0" fontId="33" fillId="0" borderId="16" xfId="3" applyNumberFormat="1" applyFont="1" applyBorder="1" applyAlignment="1" applyProtection="1">
      <alignment horizontal="center" vertical="center"/>
      <protection locked="0"/>
    </xf>
    <xf numFmtId="0" fontId="33" fillId="0" borderId="18" xfId="3" applyNumberFormat="1" applyFont="1" applyBorder="1" applyAlignment="1" applyProtection="1">
      <alignment horizontal="center" vertical="center"/>
      <protection locked="0"/>
    </xf>
    <xf numFmtId="0" fontId="2" fillId="0" borderId="21" xfId="3" applyFont="1" applyBorder="1" applyAlignment="1" applyProtection="1">
      <alignment horizontal="center" vertical="center"/>
      <protection locked="0"/>
    </xf>
    <xf numFmtId="2" fontId="47" fillId="0" borderId="17" xfId="3" applyNumberFormat="1" applyFont="1" applyBorder="1" applyAlignment="1" applyProtection="1">
      <alignment horizontal="center" vertical="center"/>
      <protection locked="0"/>
    </xf>
    <xf numFmtId="0" fontId="2" fillId="0" borderId="17" xfId="3" applyFont="1" applyBorder="1" applyAlignment="1" applyProtection="1">
      <alignment horizontal="center" vertical="center"/>
      <protection locked="0"/>
    </xf>
    <xf numFmtId="0" fontId="2" fillId="0" borderId="18" xfId="3" applyFont="1" applyBorder="1" applyAlignment="1" applyProtection="1">
      <alignment horizontal="center" vertical="center"/>
      <protection locked="0"/>
    </xf>
    <xf numFmtId="0" fontId="2" fillId="0" borderId="26" xfId="3" applyFont="1" applyBorder="1" applyAlignment="1" applyProtection="1">
      <alignment horizontal="center" vertical="center"/>
      <protection locked="0"/>
    </xf>
    <xf numFmtId="0" fontId="2" fillId="0" borderId="22" xfId="3" applyFont="1" applyBorder="1" applyAlignment="1" applyProtection="1">
      <alignment horizontal="center" vertical="center"/>
      <protection locked="0"/>
    </xf>
    <xf numFmtId="170" fontId="2" fillId="0" borderId="16" xfId="3" applyNumberFormat="1" applyFont="1" applyBorder="1" applyAlignment="1" applyProtection="1">
      <alignment horizontal="center" vertical="center"/>
      <protection locked="0"/>
    </xf>
    <xf numFmtId="0" fontId="6" fillId="0" borderId="0" xfId="3" applyFont="1" applyBorder="1" applyAlignment="1" applyProtection="1">
      <alignment horizontal="right" vertical="center"/>
      <protection locked="0"/>
    </xf>
    <xf numFmtId="170" fontId="5" fillId="0" borderId="0" xfId="3" applyNumberFormat="1" applyFont="1" applyBorder="1" applyAlignment="1" applyProtection="1">
      <alignment horizontal="right" vertical="center"/>
      <protection locked="0"/>
    </xf>
    <xf numFmtId="0" fontId="5" fillId="0" borderId="0" xfId="3" applyFont="1" applyBorder="1" applyAlignment="1" applyProtection="1">
      <alignment horizontal="right" vertical="center"/>
      <protection locked="0"/>
    </xf>
    <xf numFmtId="0" fontId="5" fillId="0" borderId="16" xfId="3" applyFont="1" applyBorder="1" applyAlignment="1" applyProtection="1">
      <alignment horizontal="right" vertical="center"/>
      <protection locked="0"/>
    </xf>
    <xf numFmtId="0" fontId="5" fillId="0" borderId="17" xfId="3" applyFont="1" applyBorder="1" applyAlignment="1" applyProtection="1">
      <alignment horizontal="right" vertical="center"/>
      <protection locked="0"/>
    </xf>
    <xf numFmtId="0" fontId="5" fillId="0" borderId="18" xfId="3" applyFont="1" applyBorder="1" applyAlignment="1" applyProtection="1">
      <alignment horizontal="right" vertical="center"/>
      <protection locked="0"/>
    </xf>
    <xf numFmtId="170" fontId="5" fillId="3" borderId="16" xfId="3" applyNumberFormat="1" applyFont="1" applyFill="1" applyBorder="1" applyAlignment="1" applyProtection="1">
      <alignment horizontal="right" vertical="center"/>
      <protection locked="0"/>
    </xf>
    <xf numFmtId="170" fontId="5" fillId="3" borderId="17" xfId="3" applyNumberFormat="1" applyFont="1" applyFill="1" applyBorder="1" applyAlignment="1" applyProtection="1">
      <alignment horizontal="right" vertical="center"/>
      <protection locked="0"/>
    </xf>
    <xf numFmtId="170" fontId="5" fillId="3" borderId="18" xfId="3" applyNumberFormat="1" applyFont="1" applyFill="1" applyBorder="1" applyAlignment="1" applyProtection="1">
      <alignment horizontal="right" vertical="center"/>
      <protection locked="0"/>
    </xf>
  </cellXfs>
  <cellStyles count="6">
    <cellStyle name="Moneda" xfId="1" builtinId="4"/>
    <cellStyle name="Moneda_TEXTO.XLS_2" xfId="2"/>
    <cellStyle name="Normal" xfId="0" builtinId="0"/>
    <cellStyle name="Normal_BNM" xfId="3"/>
    <cellStyle name="Normal_TEXTO.XLS_1" xfId="4"/>
    <cellStyle name="Porcentaje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80808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workbookViewId="0">
      <selection activeCell="N29" sqref="N29:O29"/>
    </sheetView>
  </sheetViews>
  <sheetFormatPr baseColWidth="10" defaultRowHeight="12.75" x14ac:dyDescent="0.2"/>
  <cols>
    <col min="1" max="1" width="4.28515625" customWidth="1"/>
    <col min="2" max="2" width="6" customWidth="1"/>
    <col min="3" max="3" width="4.28515625" customWidth="1"/>
    <col min="4" max="4" width="6.140625" customWidth="1"/>
    <col min="5" max="5" width="9.7109375" customWidth="1"/>
    <col min="6" max="6" width="5.28515625" customWidth="1"/>
    <col min="7" max="7" width="7.140625" customWidth="1"/>
    <col min="8" max="8" width="6.28515625" customWidth="1"/>
    <col min="9" max="9" width="4.85546875" customWidth="1"/>
    <col min="10" max="10" width="6.42578125" customWidth="1"/>
    <col min="11" max="11" width="7.85546875" bestFit="1" customWidth="1"/>
    <col min="12" max="12" width="6.5703125" customWidth="1"/>
    <col min="13" max="14" width="5.42578125" customWidth="1"/>
    <col min="15" max="15" width="6.140625" customWidth="1"/>
    <col min="16" max="16" width="6.42578125" customWidth="1"/>
    <col min="17" max="19" width="6.5703125" customWidth="1"/>
    <col min="20" max="20" width="4.85546875" customWidth="1"/>
    <col min="21" max="21" width="5.85546875" customWidth="1"/>
    <col min="22" max="22" width="7" customWidth="1"/>
    <col min="23" max="23" width="6.140625" customWidth="1"/>
  </cols>
  <sheetData>
    <row r="1" spans="1:23" ht="9.75" customHeight="1" x14ac:dyDescent="0.2"/>
    <row r="2" spans="1:23" ht="8.25" customHeight="1" x14ac:dyDescent="0.2"/>
    <row r="3" spans="1:23" x14ac:dyDescent="0.2">
      <c r="A3" s="134" t="s">
        <v>226</v>
      </c>
      <c r="B3" s="135"/>
      <c r="C3" s="135"/>
      <c r="D3" s="135"/>
      <c r="E3" s="136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</row>
    <row r="4" spans="1:23" x14ac:dyDescent="0.2">
      <c r="A4" s="99" t="s">
        <v>215</v>
      </c>
      <c r="B4" s="112"/>
      <c r="C4" s="112"/>
      <c r="D4" s="100"/>
      <c r="E4" s="84" t="s">
        <v>2</v>
      </c>
      <c r="F4" s="85"/>
      <c r="G4" s="86"/>
      <c r="H4" s="115" t="s">
        <v>4</v>
      </c>
      <c r="I4" s="115"/>
      <c r="J4" s="115"/>
      <c r="K4" s="84" t="s">
        <v>1</v>
      </c>
      <c r="L4" s="86"/>
      <c r="M4" s="84" t="s">
        <v>218</v>
      </c>
      <c r="N4" s="85"/>
      <c r="O4" s="86"/>
      <c r="P4" s="115" t="s">
        <v>220</v>
      </c>
      <c r="Q4" s="115"/>
      <c r="R4" s="115"/>
      <c r="S4" s="84" t="s">
        <v>217</v>
      </c>
      <c r="T4" s="86"/>
      <c r="U4" s="84" t="s">
        <v>216</v>
      </c>
      <c r="V4" s="85"/>
      <c r="W4" s="86"/>
    </row>
    <row r="5" spans="1:23" x14ac:dyDescent="0.2">
      <c r="A5" s="103"/>
      <c r="B5" s="114"/>
      <c r="C5" s="114"/>
      <c r="D5" s="104"/>
      <c r="E5" s="90"/>
      <c r="F5" s="91"/>
      <c r="G5" s="92"/>
      <c r="H5" s="107" t="s">
        <v>221</v>
      </c>
      <c r="I5" s="107"/>
      <c r="J5" s="107"/>
      <c r="K5" s="90"/>
      <c r="L5" s="92"/>
      <c r="M5" s="90"/>
      <c r="N5" s="91"/>
      <c r="O5" s="92"/>
      <c r="P5" s="107" t="s">
        <v>214</v>
      </c>
      <c r="Q5" s="107"/>
      <c r="R5" s="107"/>
      <c r="S5" s="90"/>
      <c r="T5" s="92"/>
      <c r="U5" s="90"/>
      <c r="V5" s="91"/>
      <c r="W5" s="92"/>
    </row>
    <row r="6" spans="1:23" x14ac:dyDescent="0.2">
      <c r="A6" s="58">
        <v>1</v>
      </c>
      <c r="B6" s="130" t="s">
        <v>224</v>
      </c>
      <c r="C6" s="131"/>
      <c r="D6" s="132"/>
      <c r="E6" s="133">
        <v>183</v>
      </c>
      <c r="F6" s="133"/>
      <c r="G6" s="133"/>
      <c r="H6" s="108">
        <v>10000</v>
      </c>
      <c r="I6" s="109"/>
      <c r="J6" s="109"/>
      <c r="K6" s="127">
        <v>1</v>
      </c>
      <c r="L6" s="127"/>
      <c r="M6" s="120" t="s">
        <v>228</v>
      </c>
      <c r="N6" s="120"/>
      <c r="O6" s="120"/>
      <c r="P6" s="108">
        <f>H6*K6</f>
        <v>10000</v>
      </c>
      <c r="Q6" s="109"/>
      <c r="R6" s="109"/>
      <c r="S6" s="122">
        <v>100</v>
      </c>
      <c r="T6" s="122"/>
      <c r="U6" s="116">
        <f>E6*P6</f>
        <v>1830000</v>
      </c>
      <c r="V6" s="116"/>
      <c r="W6" s="116"/>
    </row>
    <row r="7" spans="1:23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23" x14ac:dyDescent="0.2">
      <c r="A8" s="59" t="s">
        <v>223</v>
      </c>
      <c r="B8" s="42"/>
      <c r="C8" s="43"/>
      <c r="D8" s="45"/>
      <c r="E8" s="125">
        <f>SUM(E6:G7)</f>
        <v>183</v>
      </c>
      <c r="F8" s="126"/>
      <c r="G8" s="126"/>
      <c r="H8" s="41"/>
      <c r="I8" s="41"/>
      <c r="J8" s="41"/>
      <c r="K8" s="41"/>
      <c r="L8" s="41"/>
      <c r="M8" s="41"/>
      <c r="N8" s="144" t="s">
        <v>219</v>
      </c>
      <c r="O8" s="145"/>
      <c r="P8" s="145"/>
      <c r="Q8" s="145"/>
      <c r="R8" s="145"/>
      <c r="S8" s="145"/>
      <c r="T8" s="146"/>
      <c r="U8" s="123">
        <f>SUM(U6:U6)</f>
        <v>1830000</v>
      </c>
      <c r="V8" s="124"/>
      <c r="W8" s="124"/>
    </row>
    <row r="9" spans="1:23" x14ac:dyDescent="0.2">
      <c r="A9" s="78"/>
      <c r="B9" s="75"/>
      <c r="C9" s="77"/>
      <c r="D9" s="75"/>
      <c r="E9" s="79"/>
      <c r="F9" s="80"/>
      <c r="G9" s="80"/>
      <c r="H9" s="41"/>
      <c r="I9" s="41"/>
      <c r="J9" s="41"/>
      <c r="K9" s="41"/>
      <c r="L9" s="41"/>
      <c r="M9" s="41"/>
      <c r="N9" s="81"/>
      <c r="O9" s="81"/>
      <c r="P9" s="81"/>
      <c r="Q9" s="81"/>
      <c r="R9" s="81"/>
      <c r="S9" s="81"/>
      <c r="T9" s="81"/>
      <c r="U9" s="82"/>
      <c r="V9" s="83"/>
      <c r="W9" s="83"/>
    </row>
    <row r="10" spans="1:23" x14ac:dyDescent="0.2">
      <c r="A10" s="156" t="s">
        <v>241</v>
      </c>
      <c r="B10" s="157"/>
      <c r="C10" s="157"/>
      <c r="D10" s="157"/>
      <c r="E10" s="158"/>
      <c r="F10" s="80"/>
      <c r="G10" s="80"/>
      <c r="H10" s="41"/>
      <c r="I10" s="41"/>
      <c r="J10" s="41"/>
      <c r="K10" s="41"/>
      <c r="L10" s="41"/>
      <c r="M10" s="41"/>
      <c r="N10" s="61"/>
      <c r="O10" s="61"/>
      <c r="P10" s="61"/>
      <c r="Q10" s="61"/>
      <c r="R10" s="61"/>
      <c r="S10" s="61"/>
      <c r="T10" s="61"/>
      <c r="U10" s="62"/>
      <c r="V10" s="73"/>
      <c r="W10" s="73"/>
    </row>
    <row r="11" spans="1:23" x14ac:dyDescent="0.2">
      <c r="A11" s="153" t="s">
        <v>227</v>
      </c>
      <c r="B11" s="154"/>
      <c r="C11" s="154"/>
      <c r="D11" s="154"/>
      <c r="E11" s="155"/>
      <c r="F11" s="99" t="s">
        <v>212</v>
      </c>
      <c r="G11" s="100"/>
      <c r="H11" s="84" t="s">
        <v>225</v>
      </c>
      <c r="I11" s="85"/>
      <c r="J11" s="86"/>
      <c r="K11" s="110" t="s">
        <v>1</v>
      </c>
      <c r="L11" s="162" t="s">
        <v>242</v>
      </c>
      <c r="M11" s="110" t="s">
        <v>243</v>
      </c>
      <c r="N11" s="99" t="s">
        <v>244</v>
      </c>
      <c r="O11" s="100"/>
      <c r="P11" s="147" t="s">
        <v>245</v>
      </c>
      <c r="Q11" s="148"/>
      <c r="R11" s="115" t="s">
        <v>213</v>
      </c>
      <c r="S11" s="115"/>
      <c r="T11" s="115"/>
      <c r="U11" s="99" t="s">
        <v>216</v>
      </c>
      <c r="V11" s="112"/>
      <c r="W11" s="100"/>
    </row>
    <row r="12" spans="1:23" x14ac:dyDescent="0.2">
      <c r="A12" s="94"/>
      <c r="B12" s="93"/>
      <c r="C12" s="93"/>
      <c r="D12" s="93"/>
      <c r="E12" s="95"/>
      <c r="F12" s="101"/>
      <c r="G12" s="102"/>
      <c r="H12" s="87"/>
      <c r="I12" s="88"/>
      <c r="J12" s="89"/>
      <c r="K12" s="111"/>
      <c r="L12" s="163"/>
      <c r="M12" s="111"/>
      <c r="N12" s="101"/>
      <c r="O12" s="102"/>
      <c r="P12" s="149"/>
      <c r="Q12" s="172"/>
      <c r="R12" s="111" t="s">
        <v>3</v>
      </c>
      <c r="S12" s="111"/>
      <c r="T12" s="111"/>
      <c r="U12" s="101"/>
      <c r="V12" s="113"/>
      <c r="W12" s="102"/>
    </row>
    <row r="13" spans="1:23" x14ac:dyDescent="0.2">
      <c r="A13" s="96"/>
      <c r="B13" s="97"/>
      <c r="C13" s="97"/>
      <c r="D13" s="97"/>
      <c r="E13" s="98"/>
      <c r="F13" s="103"/>
      <c r="G13" s="104"/>
      <c r="H13" s="90"/>
      <c r="I13" s="91"/>
      <c r="J13" s="92"/>
      <c r="K13" s="107"/>
      <c r="L13" s="164"/>
      <c r="M13" s="107"/>
      <c r="N13" s="103"/>
      <c r="O13" s="104"/>
      <c r="P13" s="168"/>
      <c r="Q13" s="173"/>
      <c r="R13" s="107" t="s">
        <v>222</v>
      </c>
      <c r="S13" s="107"/>
      <c r="T13" s="107"/>
      <c r="U13" s="103"/>
      <c r="V13" s="114"/>
      <c r="W13" s="104"/>
    </row>
    <row r="14" spans="1:23" x14ac:dyDescent="0.2">
      <c r="A14" s="150" t="s">
        <v>231</v>
      </c>
      <c r="B14" s="151"/>
      <c r="C14" s="151"/>
      <c r="D14" s="151"/>
      <c r="E14" s="152"/>
      <c r="F14" s="129">
        <v>198.5</v>
      </c>
      <c r="G14" s="129"/>
      <c r="H14" s="121">
        <v>23453.46</v>
      </c>
      <c r="I14" s="121"/>
      <c r="J14" s="121"/>
      <c r="K14" s="63">
        <v>1</v>
      </c>
      <c r="L14" s="165">
        <v>4</v>
      </c>
      <c r="M14" s="165">
        <v>0.95</v>
      </c>
      <c r="N14" s="166">
        <v>60</v>
      </c>
      <c r="O14" s="167"/>
      <c r="P14" s="105">
        <f>(1-(L14/N14)^1.4)*M14</f>
        <v>0.92856142856716417</v>
      </c>
      <c r="Q14" s="169"/>
      <c r="R14" s="174">
        <f>H14*P14</f>
        <v>21777.978322442843</v>
      </c>
      <c r="S14" s="170"/>
      <c r="T14" s="171"/>
      <c r="U14" s="106">
        <f>(F14*R14)</f>
        <v>4322928.697004904</v>
      </c>
      <c r="V14" s="106"/>
      <c r="W14" s="106"/>
    </row>
    <row r="15" spans="1:23" x14ac:dyDescent="0.2">
      <c r="A15" s="76"/>
      <c r="B15" s="76"/>
      <c r="C15" s="76"/>
      <c r="D15" s="76"/>
      <c r="E15" s="76"/>
      <c r="F15" s="70"/>
      <c r="G15" s="70"/>
      <c r="H15" s="64"/>
      <c r="I15" s="64"/>
      <c r="J15" s="64"/>
      <c r="K15" s="65"/>
      <c r="L15" s="65"/>
      <c r="M15" s="66"/>
      <c r="N15" s="66"/>
      <c r="O15" s="66"/>
      <c r="P15" s="64"/>
      <c r="Q15" s="64"/>
      <c r="R15" s="64"/>
      <c r="S15" s="67"/>
      <c r="T15" s="67"/>
      <c r="U15" s="68"/>
      <c r="V15" s="69"/>
      <c r="W15" s="69"/>
    </row>
    <row r="16" spans="1:23" x14ac:dyDescent="0.2">
      <c r="A16" s="76"/>
      <c r="B16" s="76"/>
      <c r="C16" s="76"/>
      <c r="D16" s="76"/>
      <c r="E16" s="76"/>
      <c r="F16" s="70"/>
      <c r="G16" s="70"/>
      <c r="H16" s="64"/>
      <c r="I16" s="64"/>
      <c r="J16" s="64"/>
      <c r="K16" s="65"/>
      <c r="L16" s="65"/>
      <c r="M16" s="66"/>
      <c r="N16" s="144" t="s">
        <v>219</v>
      </c>
      <c r="O16" s="145"/>
      <c r="P16" s="145"/>
      <c r="Q16" s="145"/>
      <c r="R16" s="145"/>
      <c r="S16" s="145"/>
      <c r="T16" s="146"/>
      <c r="U16" s="123">
        <f>SUM(U14)</f>
        <v>4322928.697004904</v>
      </c>
      <c r="V16" s="124"/>
      <c r="W16" s="124"/>
    </row>
    <row r="17" spans="1:23" x14ac:dyDescent="0.2">
      <c r="A17" s="76"/>
      <c r="B17" s="76"/>
      <c r="C17" s="76"/>
      <c r="D17" s="76"/>
      <c r="E17" s="76"/>
      <c r="F17" s="70"/>
      <c r="G17" s="70"/>
      <c r="H17" s="64"/>
      <c r="I17" s="64"/>
      <c r="J17" s="64"/>
      <c r="K17" s="65"/>
      <c r="L17" s="65"/>
      <c r="M17" s="66"/>
      <c r="N17" s="66"/>
      <c r="O17" s="66"/>
      <c r="P17" s="64"/>
      <c r="Q17" s="64"/>
      <c r="R17" s="64"/>
      <c r="S17" s="67"/>
      <c r="T17" s="67"/>
      <c r="U17" s="68"/>
      <c r="V17" s="69"/>
      <c r="W17" s="69"/>
    </row>
    <row r="18" spans="1:23" x14ac:dyDescent="0.2">
      <c r="A18" s="159" t="s">
        <v>234</v>
      </c>
      <c r="B18" s="160"/>
      <c r="C18" s="160"/>
      <c r="D18" s="160"/>
      <c r="E18" s="161"/>
      <c r="F18" s="70"/>
      <c r="G18" s="70"/>
      <c r="H18" s="64"/>
      <c r="I18" s="64"/>
      <c r="J18" s="64"/>
      <c r="K18" s="65"/>
      <c r="L18" s="65"/>
      <c r="M18" s="66"/>
      <c r="N18" s="66"/>
      <c r="O18" s="66"/>
      <c r="P18" s="64"/>
      <c r="Q18" s="64"/>
      <c r="R18" s="64"/>
      <c r="S18" s="67"/>
      <c r="T18" s="67"/>
      <c r="U18" s="68"/>
      <c r="V18" s="69"/>
      <c r="W18" s="69"/>
    </row>
    <row r="19" spans="1:23" x14ac:dyDescent="0.2">
      <c r="A19" s="153" t="s">
        <v>227</v>
      </c>
      <c r="B19" s="154"/>
      <c r="C19" s="154"/>
      <c r="D19" s="154"/>
      <c r="E19" s="155"/>
      <c r="F19" s="99" t="s">
        <v>212</v>
      </c>
      <c r="G19" s="100"/>
      <c r="H19" s="84" t="s">
        <v>225</v>
      </c>
      <c r="I19" s="85"/>
      <c r="J19" s="86"/>
      <c r="K19" s="110" t="s">
        <v>1</v>
      </c>
      <c r="L19" s="162" t="s">
        <v>242</v>
      </c>
      <c r="M19" s="110" t="s">
        <v>243</v>
      </c>
      <c r="N19" s="99" t="s">
        <v>244</v>
      </c>
      <c r="O19" s="100"/>
      <c r="P19" s="147" t="s">
        <v>245</v>
      </c>
      <c r="Q19" s="148"/>
      <c r="R19" s="115" t="s">
        <v>213</v>
      </c>
      <c r="S19" s="115"/>
      <c r="T19" s="115"/>
      <c r="U19" s="99" t="s">
        <v>216</v>
      </c>
      <c r="V19" s="112"/>
      <c r="W19" s="100"/>
    </row>
    <row r="20" spans="1:23" x14ac:dyDescent="0.2">
      <c r="A20" s="94"/>
      <c r="B20" s="93"/>
      <c r="C20" s="93"/>
      <c r="D20" s="93"/>
      <c r="E20" s="95"/>
      <c r="F20" s="101"/>
      <c r="G20" s="102"/>
      <c r="H20" s="87"/>
      <c r="I20" s="88"/>
      <c r="J20" s="89"/>
      <c r="K20" s="111"/>
      <c r="L20" s="163"/>
      <c r="M20" s="111"/>
      <c r="N20" s="101"/>
      <c r="O20" s="102"/>
      <c r="P20" s="149"/>
      <c r="Q20" s="172"/>
      <c r="R20" s="111" t="s">
        <v>3</v>
      </c>
      <c r="S20" s="111"/>
      <c r="T20" s="111"/>
      <c r="U20" s="101"/>
      <c r="V20" s="113"/>
      <c r="W20" s="102"/>
    </row>
    <row r="21" spans="1:23" x14ac:dyDescent="0.2">
      <c r="A21" s="96"/>
      <c r="B21" s="97"/>
      <c r="C21" s="97"/>
      <c r="D21" s="97"/>
      <c r="E21" s="98"/>
      <c r="F21" s="103"/>
      <c r="G21" s="104"/>
      <c r="H21" s="90"/>
      <c r="I21" s="91"/>
      <c r="J21" s="92"/>
      <c r="K21" s="107"/>
      <c r="L21" s="164"/>
      <c r="M21" s="107"/>
      <c r="N21" s="103"/>
      <c r="O21" s="104"/>
      <c r="P21" s="168"/>
      <c r="Q21" s="173"/>
      <c r="R21" s="107" t="s">
        <v>222</v>
      </c>
      <c r="S21" s="107"/>
      <c r="T21" s="107"/>
      <c r="U21" s="103"/>
      <c r="V21" s="114"/>
      <c r="W21" s="104"/>
    </row>
    <row r="22" spans="1:23" x14ac:dyDescent="0.2">
      <c r="A22" s="150" t="s">
        <v>232</v>
      </c>
      <c r="B22" s="151"/>
      <c r="C22" s="151"/>
      <c r="D22" s="151"/>
      <c r="E22" s="152"/>
      <c r="F22" s="129">
        <v>9.3440999999999992</v>
      </c>
      <c r="G22" s="129"/>
      <c r="H22" s="121">
        <v>1800</v>
      </c>
      <c r="I22" s="121"/>
      <c r="J22" s="121"/>
      <c r="K22" s="63">
        <v>1</v>
      </c>
      <c r="L22" s="165">
        <v>4</v>
      </c>
      <c r="M22" s="165">
        <v>0.95</v>
      </c>
      <c r="N22" s="166">
        <v>60</v>
      </c>
      <c r="O22" s="167"/>
      <c r="P22" s="105">
        <f>(1-(L22/N22)^1.4)*M22</f>
        <v>0.92856142856716417</v>
      </c>
      <c r="Q22" s="169"/>
      <c r="R22" s="174">
        <f>H22*P22</f>
        <v>1671.4105714208954</v>
      </c>
      <c r="S22" s="170"/>
      <c r="T22" s="171"/>
      <c r="U22" s="106">
        <f>(F22*R22)</f>
        <v>15617.827520413988</v>
      </c>
      <c r="V22" s="106"/>
      <c r="W22" s="106"/>
    </row>
    <row r="23" spans="1:23" x14ac:dyDescent="0.2">
      <c r="A23" s="150" t="s">
        <v>230</v>
      </c>
      <c r="B23" s="151"/>
      <c r="C23" s="151"/>
      <c r="D23" s="151"/>
      <c r="E23" s="152"/>
      <c r="F23" s="128">
        <v>30.88</v>
      </c>
      <c r="G23" s="128"/>
      <c r="H23" s="117">
        <v>4200</v>
      </c>
      <c r="I23" s="118"/>
      <c r="J23" s="119"/>
      <c r="K23" s="63">
        <v>1</v>
      </c>
      <c r="L23" s="165">
        <v>4</v>
      </c>
      <c r="M23" s="165">
        <v>0.95</v>
      </c>
      <c r="N23" s="166">
        <v>60</v>
      </c>
      <c r="O23" s="167"/>
      <c r="P23" s="105">
        <f t="shared" ref="P23:P29" si="0">(1-(L23/N23)^1.4)*M23</f>
        <v>0.92856142856716417</v>
      </c>
      <c r="Q23" s="169"/>
      <c r="R23" s="174">
        <f t="shared" ref="R23:R29" si="1">H23*P23</f>
        <v>3899.9579999820894</v>
      </c>
      <c r="S23" s="170"/>
      <c r="T23" s="171"/>
      <c r="U23" s="106">
        <f t="shared" ref="U23:U29" si="2">(F23*R23)</f>
        <v>120430.70303944692</v>
      </c>
      <c r="V23" s="106"/>
      <c r="W23" s="106"/>
    </row>
    <row r="24" spans="1:23" x14ac:dyDescent="0.2">
      <c r="A24" s="150" t="s">
        <v>236</v>
      </c>
      <c r="B24" s="151"/>
      <c r="C24" s="151"/>
      <c r="D24" s="151"/>
      <c r="E24" s="152"/>
      <c r="F24" s="128">
        <v>19</v>
      </c>
      <c r="G24" s="128"/>
      <c r="H24" s="117">
        <v>1800</v>
      </c>
      <c r="I24" s="118"/>
      <c r="J24" s="119"/>
      <c r="K24" s="63">
        <v>1</v>
      </c>
      <c r="L24" s="165">
        <v>4</v>
      </c>
      <c r="M24" s="165">
        <v>0.95</v>
      </c>
      <c r="N24" s="166">
        <v>60</v>
      </c>
      <c r="O24" s="167"/>
      <c r="P24" s="105">
        <f t="shared" si="0"/>
        <v>0.92856142856716417</v>
      </c>
      <c r="Q24" s="169"/>
      <c r="R24" s="174">
        <f t="shared" si="1"/>
        <v>1671.4105714208954</v>
      </c>
      <c r="S24" s="170"/>
      <c r="T24" s="171"/>
      <c r="U24" s="106">
        <f t="shared" si="2"/>
        <v>31756.800856997012</v>
      </c>
      <c r="V24" s="106"/>
      <c r="W24" s="106"/>
    </row>
    <row r="25" spans="1:23" x14ac:dyDescent="0.2">
      <c r="A25" s="150" t="s">
        <v>237</v>
      </c>
      <c r="B25" s="151"/>
      <c r="C25" s="151"/>
      <c r="D25" s="151"/>
      <c r="E25" s="152"/>
      <c r="F25" s="128">
        <v>24.78</v>
      </c>
      <c r="G25" s="128"/>
      <c r="H25" s="117">
        <v>3376.16</v>
      </c>
      <c r="I25" s="118"/>
      <c r="J25" s="119"/>
      <c r="K25" s="63">
        <v>1</v>
      </c>
      <c r="L25" s="165">
        <v>4</v>
      </c>
      <c r="M25" s="165">
        <v>0.95</v>
      </c>
      <c r="N25" s="166">
        <v>60</v>
      </c>
      <c r="O25" s="167"/>
      <c r="P25" s="105">
        <f t="shared" si="0"/>
        <v>0.92856142856716417</v>
      </c>
      <c r="Q25" s="169"/>
      <c r="R25" s="174">
        <f t="shared" si="1"/>
        <v>3134.971952671317</v>
      </c>
      <c r="S25" s="170"/>
      <c r="T25" s="171"/>
      <c r="U25" s="106">
        <f t="shared" si="2"/>
        <v>77684.604987195242</v>
      </c>
      <c r="V25" s="106"/>
      <c r="W25" s="106"/>
    </row>
    <row r="26" spans="1:23" x14ac:dyDescent="0.2">
      <c r="A26" s="150" t="s">
        <v>233</v>
      </c>
      <c r="B26" s="151"/>
      <c r="C26" s="151"/>
      <c r="D26" s="151"/>
      <c r="E26" s="152"/>
      <c r="F26" s="128">
        <v>6.24</v>
      </c>
      <c r="G26" s="128"/>
      <c r="H26" s="117">
        <v>1800</v>
      </c>
      <c r="I26" s="118"/>
      <c r="J26" s="119"/>
      <c r="K26" s="63">
        <v>1</v>
      </c>
      <c r="L26" s="165">
        <v>4</v>
      </c>
      <c r="M26" s="165">
        <v>0.95</v>
      </c>
      <c r="N26" s="166">
        <v>60</v>
      </c>
      <c r="O26" s="167"/>
      <c r="P26" s="105">
        <f t="shared" si="0"/>
        <v>0.92856142856716417</v>
      </c>
      <c r="Q26" s="169"/>
      <c r="R26" s="174">
        <f t="shared" si="1"/>
        <v>1671.4105714208954</v>
      </c>
      <c r="S26" s="170"/>
      <c r="T26" s="171"/>
      <c r="U26" s="106">
        <f t="shared" si="2"/>
        <v>10429.601965666388</v>
      </c>
      <c r="V26" s="106"/>
      <c r="W26" s="106"/>
    </row>
    <row r="27" spans="1:23" x14ac:dyDescent="0.2">
      <c r="A27" s="150" t="s">
        <v>235</v>
      </c>
      <c r="B27" s="151"/>
      <c r="C27" s="151"/>
      <c r="D27" s="151"/>
      <c r="E27" s="152"/>
      <c r="F27" s="128">
        <v>45.53</v>
      </c>
      <c r="G27" s="128"/>
      <c r="H27" s="117">
        <v>5864.49</v>
      </c>
      <c r="I27" s="118"/>
      <c r="J27" s="119"/>
      <c r="K27" s="63">
        <v>1</v>
      </c>
      <c r="L27" s="165">
        <v>4</v>
      </c>
      <c r="M27" s="165">
        <v>0.95</v>
      </c>
      <c r="N27" s="166">
        <v>60</v>
      </c>
      <c r="O27" s="167"/>
      <c r="P27" s="105">
        <f t="shared" si="0"/>
        <v>0.92856142856716417</v>
      </c>
      <c r="Q27" s="169"/>
      <c r="R27" s="174">
        <f t="shared" si="1"/>
        <v>5445.5392122178482</v>
      </c>
      <c r="S27" s="170"/>
      <c r="T27" s="171"/>
      <c r="U27" s="106">
        <f t="shared" si="2"/>
        <v>247935.40033227863</v>
      </c>
      <c r="V27" s="106"/>
      <c r="W27" s="106"/>
    </row>
    <row r="28" spans="1:23" x14ac:dyDescent="0.2">
      <c r="A28" s="150" t="s">
        <v>239</v>
      </c>
      <c r="B28" s="151"/>
      <c r="C28" s="151"/>
      <c r="D28" s="151"/>
      <c r="E28" s="152"/>
      <c r="F28" s="128">
        <v>4.5</v>
      </c>
      <c r="G28" s="128"/>
      <c r="H28" s="117">
        <v>45000</v>
      </c>
      <c r="I28" s="118"/>
      <c r="J28" s="119"/>
      <c r="K28" s="63">
        <v>1</v>
      </c>
      <c r="L28" s="165">
        <v>4</v>
      </c>
      <c r="M28" s="165">
        <v>0.95</v>
      </c>
      <c r="N28" s="166">
        <v>40</v>
      </c>
      <c r="O28" s="167"/>
      <c r="P28" s="105">
        <f t="shared" si="0"/>
        <v>0.91217981879741772</v>
      </c>
      <c r="Q28" s="169"/>
      <c r="R28" s="174">
        <f t="shared" si="1"/>
        <v>41048.091845883799</v>
      </c>
      <c r="S28" s="170"/>
      <c r="T28" s="171"/>
      <c r="U28" s="106">
        <f t="shared" si="2"/>
        <v>184716.4133064771</v>
      </c>
      <c r="V28" s="106"/>
      <c r="W28" s="106"/>
    </row>
    <row r="29" spans="1:23" x14ac:dyDescent="0.2">
      <c r="A29" s="150" t="s">
        <v>238</v>
      </c>
      <c r="B29" s="151"/>
      <c r="C29" s="151"/>
      <c r="D29" s="151"/>
      <c r="E29" s="152"/>
      <c r="F29" s="128">
        <v>1</v>
      </c>
      <c r="G29" s="128"/>
      <c r="H29" s="117">
        <v>97193.7</v>
      </c>
      <c r="I29" s="118"/>
      <c r="J29" s="119"/>
      <c r="K29" s="63">
        <v>1</v>
      </c>
      <c r="L29" s="165">
        <v>4</v>
      </c>
      <c r="M29" s="165">
        <v>0.95</v>
      </c>
      <c r="N29" s="166">
        <v>60</v>
      </c>
      <c r="O29" s="167"/>
      <c r="P29" s="105">
        <f t="shared" si="0"/>
        <v>0.92856142856716417</v>
      </c>
      <c r="Q29" s="169"/>
      <c r="R29" s="174">
        <f t="shared" si="1"/>
        <v>90250.320919728387</v>
      </c>
      <c r="S29" s="170"/>
      <c r="T29" s="171"/>
      <c r="U29" s="106">
        <f t="shared" si="2"/>
        <v>90250.320919728387</v>
      </c>
      <c r="V29" s="106"/>
      <c r="W29" s="106"/>
    </row>
    <row r="30" spans="1:23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</row>
    <row r="31" spans="1:23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144" t="s">
        <v>219</v>
      </c>
      <c r="O31" s="145"/>
      <c r="P31" s="145"/>
      <c r="Q31" s="145"/>
      <c r="R31" s="145"/>
      <c r="S31" s="145"/>
      <c r="T31" s="146"/>
      <c r="U31" s="123">
        <f>SUM(U22:W29)</f>
        <v>778821.6729282036</v>
      </c>
      <c r="V31" s="124"/>
      <c r="W31" s="124"/>
    </row>
    <row r="32" spans="1:23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175"/>
      <c r="O32" s="175"/>
      <c r="P32" s="175"/>
      <c r="Q32" s="175"/>
      <c r="R32" s="175"/>
      <c r="S32" s="175"/>
      <c r="T32" s="175"/>
      <c r="U32" s="176"/>
      <c r="V32" s="177"/>
      <c r="W32" s="177"/>
    </row>
    <row r="33" spans="1:23" x14ac:dyDescent="0.2">
      <c r="A33" s="41"/>
      <c r="B33" s="46"/>
      <c r="C33" s="41"/>
      <c r="D33" s="46"/>
      <c r="E33" s="41"/>
      <c r="F33" s="41"/>
      <c r="G33" s="41"/>
      <c r="H33" s="41"/>
      <c r="I33" s="41"/>
      <c r="J33" s="41"/>
      <c r="K33" s="41"/>
      <c r="L33" s="41"/>
      <c r="M33" s="178" t="s">
        <v>240</v>
      </c>
      <c r="N33" s="179"/>
      <c r="O33" s="179"/>
      <c r="P33" s="179"/>
      <c r="Q33" s="179"/>
      <c r="R33" s="179"/>
      <c r="S33" s="179"/>
      <c r="T33" s="180"/>
      <c r="U33" s="181">
        <f>SUM(U8,U16,U31)</f>
        <v>6931750.3699331079</v>
      </c>
      <c r="V33" s="182"/>
      <c r="W33" s="183"/>
    </row>
    <row r="34" spans="1:23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88"/>
      <c r="N34" s="88"/>
      <c r="O34" s="88"/>
      <c r="P34" s="88"/>
      <c r="Q34" s="88"/>
      <c r="R34" s="88"/>
      <c r="S34" s="88"/>
      <c r="T34" s="88"/>
      <c r="U34" s="140"/>
      <c r="V34" s="140"/>
      <c r="W34" s="140"/>
    </row>
    <row r="35" spans="1:23" ht="15.7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137" t="s">
        <v>229</v>
      </c>
      <c r="K35" s="138"/>
      <c r="L35" s="138"/>
      <c r="M35" s="138"/>
      <c r="N35" s="138"/>
      <c r="O35" s="139"/>
      <c r="P35" s="44"/>
      <c r="Q35" s="44"/>
      <c r="R35" s="44"/>
      <c r="S35" s="44"/>
      <c r="T35" s="44"/>
      <c r="U35" s="44"/>
      <c r="V35" s="44"/>
      <c r="W35" s="44"/>
    </row>
    <row r="36" spans="1:23" x14ac:dyDescent="0.2">
      <c r="A36" s="40"/>
      <c r="B36" s="40"/>
      <c r="C36" s="40"/>
      <c r="D36" s="40"/>
      <c r="E36" s="40"/>
      <c r="F36" s="40"/>
      <c r="G36" s="74"/>
      <c r="H36" s="74"/>
      <c r="I36" s="74"/>
      <c r="J36" s="74"/>
      <c r="K36" s="74"/>
      <c r="L36" s="74"/>
      <c r="M36" s="74"/>
      <c r="N36" s="74"/>
      <c r="O36" s="74"/>
      <c r="P36" s="40"/>
      <c r="Q36" s="40"/>
      <c r="R36" s="40"/>
      <c r="S36" s="71"/>
      <c r="T36" s="71"/>
      <c r="U36" s="72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51"/>
      <c r="K37" s="51"/>
      <c r="L37" s="51"/>
      <c r="M37" s="51"/>
      <c r="N37" s="51"/>
      <c r="O37" s="53"/>
      <c r="P37" s="53"/>
      <c r="Q37" s="53"/>
      <c r="R37" s="56"/>
      <c r="S37" s="56"/>
      <c r="T37" s="57"/>
      <c r="U37" s="57"/>
      <c r="V37" s="57"/>
      <c r="W37" s="57"/>
    </row>
    <row r="38" spans="1:23" ht="18" x14ac:dyDescent="0.2">
      <c r="A38" s="47"/>
      <c r="B38" s="48"/>
      <c r="C38" s="48"/>
      <c r="D38" s="48"/>
      <c r="E38" s="49"/>
      <c r="F38" s="49"/>
      <c r="G38" s="49"/>
      <c r="H38" s="48"/>
      <c r="I38" s="48"/>
      <c r="J38" s="50"/>
      <c r="K38" s="50"/>
      <c r="L38" s="50"/>
      <c r="M38" s="50"/>
      <c r="N38" s="50"/>
      <c r="O38" s="54"/>
      <c r="P38" s="54"/>
      <c r="Q38" s="52"/>
      <c r="R38" s="55"/>
      <c r="S38" s="60" t="s">
        <v>246</v>
      </c>
      <c r="T38" s="141">
        <f>ROUND(U33,-3)</f>
        <v>6932000</v>
      </c>
      <c r="U38" s="142"/>
      <c r="V38" s="142"/>
      <c r="W38" s="143"/>
    </row>
  </sheetData>
  <mergeCells count="121">
    <mergeCell ref="J35:O35"/>
    <mergeCell ref="T38:W38"/>
    <mergeCell ref="N31:T31"/>
    <mergeCell ref="U31:W31"/>
    <mergeCell ref="M33:T33"/>
    <mergeCell ref="U33:W33"/>
    <mergeCell ref="M34:T34"/>
    <mergeCell ref="U34:W34"/>
    <mergeCell ref="U28:W28"/>
    <mergeCell ref="A29:E29"/>
    <mergeCell ref="F29:G29"/>
    <mergeCell ref="H29:J29"/>
    <mergeCell ref="N29:O29"/>
    <mergeCell ref="P29:Q29"/>
    <mergeCell ref="R29:T29"/>
    <mergeCell ref="U29:W29"/>
    <mergeCell ref="A28:E28"/>
    <mergeCell ref="F28:G28"/>
    <mergeCell ref="H28:J28"/>
    <mergeCell ref="N28:O28"/>
    <mergeCell ref="P28:Q28"/>
    <mergeCell ref="R28:T28"/>
    <mergeCell ref="U26:W26"/>
    <mergeCell ref="A27:E27"/>
    <mergeCell ref="F27:G27"/>
    <mergeCell ref="H27:J27"/>
    <mergeCell ref="N27:O27"/>
    <mergeCell ref="P27:Q27"/>
    <mergeCell ref="R27:T27"/>
    <mergeCell ref="U27:W27"/>
    <mergeCell ref="A26:E26"/>
    <mergeCell ref="F26:G26"/>
    <mergeCell ref="H26:J26"/>
    <mergeCell ref="N26:O26"/>
    <mergeCell ref="P26:Q26"/>
    <mergeCell ref="R26:T26"/>
    <mergeCell ref="U24:W24"/>
    <mergeCell ref="A25:E25"/>
    <mergeCell ref="F25:G25"/>
    <mergeCell ref="H25:J25"/>
    <mergeCell ref="N25:O25"/>
    <mergeCell ref="P25:Q25"/>
    <mergeCell ref="R25:T25"/>
    <mergeCell ref="U25:W25"/>
    <mergeCell ref="A24:E24"/>
    <mergeCell ref="F24:G24"/>
    <mergeCell ref="H24:J24"/>
    <mergeCell ref="N24:O24"/>
    <mergeCell ref="P24:Q24"/>
    <mergeCell ref="R24:T24"/>
    <mergeCell ref="U22:W22"/>
    <mergeCell ref="A23:E23"/>
    <mergeCell ref="F23:G23"/>
    <mergeCell ref="H23:J23"/>
    <mergeCell ref="N23:O23"/>
    <mergeCell ref="P23:Q23"/>
    <mergeCell ref="R23:T23"/>
    <mergeCell ref="U23:W23"/>
    <mergeCell ref="A22:E22"/>
    <mergeCell ref="F22:G22"/>
    <mergeCell ref="H22:J22"/>
    <mergeCell ref="N22:O22"/>
    <mergeCell ref="P22:Q22"/>
    <mergeCell ref="R22:T22"/>
    <mergeCell ref="N19:O21"/>
    <mergeCell ref="P19:Q21"/>
    <mergeCell ref="R19:T19"/>
    <mergeCell ref="U19:W21"/>
    <mergeCell ref="R20:T20"/>
    <mergeCell ref="R21:T21"/>
    <mergeCell ref="U14:W14"/>
    <mergeCell ref="N16:T16"/>
    <mergeCell ref="U16:W16"/>
    <mergeCell ref="A18:E18"/>
    <mergeCell ref="A19:E21"/>
    <mergeCell ref="F19:G21"/>
    <mergeCell ref="H19:J21"/>
    <mergeCell ref="K19:K21"/>
    <mergeCell ref="L19:L21"/>
    <mergeCell ref="M19:M21"/>
    <mergeCell ref="A14:E14"/>
    <mergeCell ref="F14:G14"/>
    <mergeCell ref="H14:J14"/>
    <mergeCell ref="N14:O14"/>
    <mergeCell ref="P14:Q14"/>
    <mergeCell ref="R14:T14"/>
    <mergeCell ref="M11:M13"/>
    <mergeCell ref="N11:O13"/>
    <mergeCell ref="P11:Q13"/>
    <mergeCell ref="R11:T11"/>
    <mergeCell ref="U11:W13"/>
    <mergeCell ref="R12:T12"/>
    <mergeCell ref="R13:T13"/>
    <mergeCell ref="U6:W6"/>
    <mergeCell ref="E8:G8"/>
    <mergeCell ref="N8:T8"/>
    <mergeCell ref="U8:W8"/>
    <mergeCell ref="A10:E10"/>
    <mergeCell ref="A11:E13"/>
    <mergeCell ref="F11:G13"/>
    <mergeCell ref="H11:J13"/>
    <mergeCell ref="K11:K13"/>
    <mergeCell ref="L11:L13"/>
    <mergeCell ref="U4:W5"/>
    <mergeCell ref="H5:J5"/>
    <mergeCell ref="P5:R5"/>
    <mergeCell ref="B6:D6"/>
    <mergeCell ref="E6:G6"/>
    <mergeCell ref="H6:J6"/>
    <mergeCell ref="K6:L6"/>
    <mergeCell ref="M6:O6"/>
    <mergeCell ref="P6:R6"/>
    <mergeCell ref="S6:T6"/>
    <mergeCell ref="A4:D5"/>
    <mergeCell ref="E4:G5"/>
    <mergeCell ref="H4:J4"/>
    <mergeCell ref="K4:L5"/>
    <mergeCell ref="M4:O5"/>
    <mergeCell ref="P4:R4"/>
    <mergeCell ref="S4:T5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1"/>
  <sheetViews>
    <sheetView topLeftCell="A1048576" workbookViewId="0">
      <selection sqref="A1:IV65536"/>
    </sheetView>
  </sheetViews>
  <sheetFormatPr baseColWidth="10" defaultColWidth="6.28515625" defaultRowHeight="12.75" zeroHeight="1" x14ac:dyDescent="0.2"/>
  <cols>
    <col min="1" max="1" width="7" style="3" customWidth="1"/>
    <col min="2" max="2" width="23.140625" style="3" customWidth="1"/>
    <col min="3" max="21" width="6.28515625" style="3" customWidth="1"/>
    <col min="22" max="25" width="6.28515625" style="5" customWidth="1"/>
    <col min="26" max="16384" width="6.28515625" style="3"/>
  </cols>
  <sheetData>
    <row r="1" spans="1:31" hidden="1" x14ac:dyDescent="0.2">
      <c r="A1" s="1" t="e">
        <f>#REF!</f>
        <v>#REF!</v>
      </c>
      <c r="B1" s="2" t="e">
        <f>IF($A$1&gt;=0.01,"(","")&amp;IF($Y$3&gt;=1,VLOOKUP($Y$3,$Z$1:$AA$100,2),"")&amp;IF(AND($Y$3=1,$Y$3&gt;0)," MILLON","")&amp;IF($Y$3&gt;1, " MILLONES","")&amp;IF(AND($Y$4&gt;=2,$Y$5&gt;=0),VLOOKUP($Y$4,$AB$1:$AC$9,2),"")&amp;IF(AND($Y$4=1,$Y$5&gt;0)," CIENTO","")&amp;IF(AND($Y$4=1,$Y$5=0)," CIEN ","")&amp;IF($Y$5&gt;=1,VLOOKUP($Y$5,$Z$1:$AA$100,2),"")&amp;IF(OR($Y$4&gt;=1,$Y$5&gt;=1)," MIL","")&amp;IF(AND($Y$6=1,$Y$7&gt;0)," CIENTO","")&amp;IF(AND($Y$6=1,$Y$7=0)," CIEN ","")&amp;IF(AND($Y$6&gt;=2,$Y$7&gt;=0),VLOOKUP($Y$6,$AB$1:$AC$9,2),"")&amp;IF($Y$7&gt;=1,VLOOKUP($Y$7,$Z$1:$AA$100,2),"")&amp;IF(AND($Y$3&gt;=1,$Y$4=0,$Y$5=0,$Y$6=0,$Y$7=0)," DE","")&amp;" PESOS"&amp;IF($Y$8&gt;0,VLOOKUP($Y$8,$AD$1:$AE$101,2)," 00")&amp;"/100"&amp;"  M.N."&amp;")"</f>
        <v>#REF!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 t="e">
        <f>A1</f>
        <v>#REF!</v>
      </c>
      <c r="Y1" s="6">
        <v>1</v>
      </c>
      <c r="Z1" s="3">
        <v>1</v>
      </c>
      <c r="AA1" s="3" t="s">
        <v>5</v>
      </c>
      <c r="AB1" s="3">
        <v>1</v>
      </c>
      <c r="AC1" s="3" t="s">
        <v>6</v>
      </c>
      <c r="AD1" s="3">
        <v>1</v>
      </c>
      <c r="AE1" s="7" t="s">
        <v>7</v>
      </c>
    </row>
    <row r="2" spans="1:31" ht="13.5" hidden="1" thickBot="1" x14ac:dyDescent="0.25">
      <c r="A2" s="8" t="e">
        <f>#REF!</f>
        <v>#REF!</v>
      </c>
      <c r="B2" s="9" t="e">
        <f>IF($A$2&gt;=0.01,"(","")&amp;IF($Y$11&gt;=1,VLOOKUP($Y$11,$Z$1:$AA$100,2),"")&amp;IF(AND($Y$11=1,$Y$11&gt;0)," MILLON","")&amp;IF($Y$11&gt;1, " MILLONES","")&amp;IF(AND($Y$12&gt;=2,$Y$13&gt;=0),VLOOKUP($Y$12,$AB$1:$AC$9,2),"")&amp;IF(AND($Y$12=1,$Y$5&gt;0)," CIENTO","")&amp;IF(AND($Y$12=1,$Y$13=0)," CIEN ","")&amp;IF($Y$13&gt;=1,VLOOKUP($Y$13,$Z$1:$AA$100,2),"")&amp;IF(OR($Y$12&gt;=1,$Y$13&gt;=1)," MIL","")&amp;IF(AND($Y$14=1,$Y$15&gt;0)," CIENTO","")&amp;IF(AND($Y$14=1,$Y$15=0)," CIEN ","")&amp;IF(AND($Y$14&gt;=2,$Y$15&gt;=0),VLOOKUP($Y$14,$AB$1:$AC$9,2),"")&amp;IF($Y$15&gt;=1,VLOOKUP($Y$15,$Z$1:$AA$100,2),"")&amp;IF(AND($Y$11&gt;=1,$Y$12=0,$Y$13=0,$Y$14=0,$Y$15=0)," DE","")&amp;"  PESOS"&amp;IF($Y$16&gt;0,VLOOKUP($Y$16,$AD$1:$AE$101,2)," 00")&amp;"/100"&amp;"  M.N."&amp;")"</f>
        <v>#REF!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V2" s="10" t="e">
        <f>B1</f>
        <v>#REF!</v>
      </c>
      <c r="Y2" s="3"/>
      <c r="Z2" s="3">
        <v>2</v>
      </c>
      <c r="AA2" s="3" t="s">
        <v>8</v>
      </c>
      <c r="AB2" s="3">
        <v>2</v>
      </c>
      <c r="AC2" s="3" t="s">
        <v>9</v>
      </c>
      <c r="AD2" s="3">
        <v>2</v>
      </c>
      <c r="AE2" s="7" t="s">
        <v>10</v>
      </c>
    </row>
    <row r="3" spans="1:31" hidden="1" x14ac:dyDescent="0.2">
      <c r="A3" s="1" t="e">
        <f>#REF!</f>
        <v>#REF!</v>
      </c>
      <c r="B3" s="11" t="e">
        <f>IF($A$3&gt;=0.01,"(","")&amp;IF($Y$19&gt;=1,VLOOKUP($Y$19,$Z$1:$AA$100,2),"")&amp;IF(AND($Y$19=1,$Y$19&gt;0)," MILLON","")&amp;IF($Y$19&gt;1, " MILLONES","")&amp;IF(AND($Y$20&gt;=2,$Y$21&gt;=0),VLOOKUP($Y$20,$AB$1:$AC$9,2),"")&amp;IF(AND($Y$20=1,$Y$21&gt;0)," CIENTO","")&amp;IF(AND($Y$20=1,$Y$21=0)," CIEN ","")&amp;IF($Y$21&gt;=1,VLOOKUP($Y$21,$Z$1:$AA$100,2),"")&amp;IF(OR($Y$20&gt;=1,$Y$21&gt;=1)," MIL","")&amp;IF(AND($Y$22=1,$Y$23&gt;0)," CIENTO","")&amp;IF(AND($Y$22=1,$Y$23=0)," CIEN ","")&amp;IF(AND($Y$22&gt;=2,$Y$23&gt;=0),VLOOKUP($Y$22,$AB$1:$AC$9,2),"")&amp;IF($Y$23&gt;=1,VLOOKUP($Y$23,$Z$1:$AA$100,2),"")&amp;IF(AND($Y$19&gt;=1,$Y$20=0,$Y$21=0,$Y$22=0,$Y$23=0)," DE","")&amp;"  PESOS"&amp;IF($Y$24&gt;0,VLOOKUP($Y$24,$AD$1:$AE$101,2)," 00")&amp;"/100"&amp;"  M.N."&amp;")"</f>
        <v>#REF!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V3" s="12" t="e">
        <f>INT($A$1/1000000)</f>
        <v>#REF!</v>
      </c>
      <c r="W3" s="13"/>
      <c r="X3" s="13"/>
      <c r="Y3" s="14" t="e">
        <f>INT($A$1/1000000)</f>
        <v>#REF!</v>
      </c>
      <c r="Z3" s="3">
        <v>3</v>
      </c>
      <c r="AA3" s="3" t="s">
        <v>11</v>
      </c>
      <c r="AB3" s="3">
        <v>3</v>
      </c>
      <c r="AC3" s="3" t="s">
        <v>12</v>
      </c>
      <c r="AD3" s="3">
        <v>3</v>
      </c>
      <c r="AE3" s="7" t="s">
        <v>13</v>
      </c>
    </row>
    <row r="4" spans="1:31" hidden="1" x14ac:dyDescent="0.2">
      <c r="A4" s="15" t="s">
        <v>0</v>
      </c>
      <c r="B4" s="16" t="s">
        <v>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V4" s="17" t="e">
        <f>INT($A$1/10000)</f>
        <v>#REF!</v>
      </c>
      <c r="W4" s="18" t="e">
        <f>INT($A$1/100000)</f>
        <v>#REF!</v>
      </c>
      <c r="X4" s="18" t="e">
        <f>INT($A$1/1000000)*10</f>
        <v>#REF!</v>
      </c>
      <c r="Y4" s="19" t="e">
        <f>W4-X4</f>
        <v>#REF!</v>
      </c>
      <c r="Z4" s="3">
        <v>4</v>
      </c>
      <c r="AA4" s="3" t="s">
        <v>14</v>
      </c>
      <c r="AB4" s="3">
        <v>4</v>
      </c>
      <c r="AC4" s="3" t="s">
        <v>15</v>
      </c>
      <c r="AD4" s="3">
        <v>4</v>
      </c>
      <c r="AE4" s="7" t="s">
        <v>16</v>
      </c>
    </row>
    <row r="5" spans="1:31" hidden="1" x14ac:dyDescent="0.2">
      <c r="A5" s="20">
        <v>4</v>
      </c>
      <c r="B5" s="21" t="str">
        <f>IF($A$5&gt;=0.01,"(","")&amp;IF($Y$35&gt;=1,VLOOKUP($Y$35,$Z$1:$AA$100,2),"")&amp;IF(AND($Y$35=1,$Y$35&gt;0)," MILLON","")&amp;IF($Y$35&gt;1, " MILLONES","")&amp;IF(AND($Y$36&gt;=2,$Y$37&gt;=0),VLOOKUP($Y$36,$AB$1:$AC$9,2),"")&amp;IF(AND($Y$36=1,$Y$37&gt;0)," CIENTO","")&amp;IF(AND($Y$36=1,$Y$37=0)," CIEN ","")&amp;IF($Y$37&gt;=1,VLOOKUP($Y$37,$Z$1:$AA$100,2),"")&amp;IF(OR($Y$36&gt;=1,$Y$37&gt;=1)," MIL","")&amp;IF(AND($Y$38=1,$Y$39&gt;0)," CIENTO","")&amp;IF(AND($Y$38=1,$Y$39=0)," CIEN ","")&amp;IF(AND($Y$38&gt;=2,$Y$39&gt;=0),VLOOKUP($Y$38,$AB$1:$AC$9,2),"")&amp;IF($Y$39&gt;=1,VLOOKUP($Y$39,$Z$1:$AA$100,2),"")&amp;IF(AND($Y$35&gt;=1,$Y$36=0,$Y$37=0,$Y$38=0,$Y$39=0)," DE","")&amp;" PESOS"&amp;IF($Y$40&gt;0,VLOOKUP($Y$40,$AD$1:$AE$101,2)," 00")&amp;"/100"&amp;"  M.N."&amp;")"</f>
        <v>( CUATRO PESOS 00/100  M.N.)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V5" s="17" t="e">
        <f>INT($A$1/1000)</f>
        <v>#REF!</v>
      </c>
      <c r="W5" s="18" t="e">
        <f>INT($A$1/1000)</f>
        <v>#REF!</v>
      </c>
      <c r="X5" s="18" t="e">
        <f>INT($A$1/100000)*100</f>
        <v>#REF!</v>
      </c>
      <c r="Y5" s="19" t="e">
        <f>W5-X5</f>
        <v>#REF!</v>
      </c>
      <c r="Z5" s="3">
        <v>5</v>
      </c>
      <c r="AA5" s="3" t="s">
        <v>17</v>
      </c>
      <c r="AB5" s="3">
        <v>5</v>
      </c>
      <c r="AC5" s="3" t="s">
        <v>18</v>
      </c>
      <c r="AD5" s="3">
        <v>5</v>
      </c>
      <c r="AE5" s="7" t="s">
        <v>19</v>
      </c>
    </row>
    <row r="6" spans="1:31" hidden="1" x14ac:dyDescent="0.2">
      <c r="A6" s="22">
        <v>5</v>
      </c>
      <c r="B6" s="23" t="str">
        <f>IF($A$6&gt;=0.01,"(","")&amp;IF($Y$43&gt;=1,VLOOKUP($Y$43,$Z$1:$AA$100,2),"")&amp;IF(AND($Y$43=1,$Y$43&gt;0)," MILLON","")&amp;IF($Y$43&gt;1, " MILLONES","")&amp;IF(AND($Y$44&gt;=2,$Y$45&gt;=0),VLOOKUP($Y$44,$AB$1:$AC$9,2),"")&amp;IF(AND($Y$44=1,$Y$45&gt;0)," CIENTO","")&amp;IF(AND($Y$44=1,$Y$45=0)," CIEN ","")&amp;IF($Y$45&gt;=1,VLOOKUP($Y$45,$Z$1:$AA$100,2),"")&amp;IF(OR($Y$44&gt;=1,$Y$45&gt;=1)," MIL","")&amp;IF(AND($Y$46=1,$Y$47&gt;0)," CIENTO","")&amp;IF(AND($Y$46=1,$Y$47=0)," CIEN ","")&amp;IF(AND($Y$46&gt;=2,$Y$47&gt;=0),VLOOKUP($Y$46,$AB$1:$AC$9,2),"")&amp;IF($Y$47&gt;=1,VLOOKUP($Y$47,$Z$1:$AA$100,2),"")&amp;IF(AND($Y$43&gt;=1,$Y$44=0,$Y$45=0,$Y$46=0,$Y$47=0)," DE","")&amp;" NUEVOS"&amp;" PESOS"&amp;IF($Y$48&gt;0,VLOOKUP($Y$48,$AD$1:$AE$101,2)," 00")&amp;"/100"&amp;"  M.N."&amp;")"</f>
        <v>( CINCO NUEVOS PESOS 00/100  M.N.)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V6" s="17" t="e">
        <f>INT($A$1/100)</f>
        <v>#REF!</v>
      </c>
      <c r="W6" s="18" t="e">
        <f>INT($A$1/1000)*10</f>
        <v>#REF!</v>
      </c>
      <c r="X6" s="18" t="e">
        <f>(INT($A$1/100))</f>
        <v>#REF!</v>
      </c>
      <c r="Y6" s="24" t="e">
        <f>-W6+X6</f>
        <v>#REF!</v>
      </c>
      <c r="Z6" s="3">
        <v>6</v>
      </c>
      <c r="AA6" s="3" t="s">
        <v>20</v>
      </c>
      <c r="AB6" s="3">
        <v>6</v>
      </c>
      <c r="AC6" s="3" t="s">
        <v>21</v>
      </c>
      <c r="AD6" s="3">
        <v>6</v>
      </c>
      <c r="AE6" s="7" t="s">
        <v>22</v>
      </c>
    </row>
    <row r="7" spans="1:31" hidden="1" x14ac:dyDescent="0.2">
      <c r="A7" s="25">
        <v>6</v>
      </c>
      <c r="B7" s="26" t="str">
        <f>IF($A$7&gt;=0.01,"(","")&amp;IF($Y$51&gt;=1,VLOOKUP($Y$51,$Z$1:$AA$100,2),"")&amp;IF(AND($Y$51=1,$Y$51&gt;0)," MILLON","")&amp;IF($Y$51&gt;1, " MILLONES","")&amp;IF(AND($Y$52&gt;=2,$Y$53&gt;=0),VLOOKUP($Y$52,$AB$1:$AC$9,2),"")&amp;IF(AND($Y$52=1,$Y$53&gt;0)," CIENTO","")&amp;IF(AND($Y$52=1,$Y$53=0)," CIEN ","")&amp;IF($Y$53&gt;=1,VLOOKUP($Y$53,$Z$1:$AA$100,2),"")&amp;IF(OR($Y$52&gt;=1,$Y$53&gt;=1)," MIL","")&amp;IF(AND($Y$54=1,$Y$55&gt;0)," CIENTO","")&amp;IF(AND($Y$54=1,$Y$55=0)," CIEN ","")&amp;IF(AND($Y$54&gt;=2,$Y$55&gt;=0),VLOOKUP($Y$54,$AB$1:$AC$9,2),"")&amp;IF($Y$55&gt;=1,VLOOKUP($Y$55,$Z$1:$AA$100,2),"")&amp;IF(AND($Y$51&gt;=1,$Y$52=0,$Y$53=0,$Y$54=0,$Y$55=0)," DE","")&amp;" NUEVOS"&amp;" PESOS"&amp;IF($Y$56&gt;0,VLOOKUP($Y$56,$AD$1:$AE$101,2)," 00")&amp;"/100"&amp;"  M.N."&amp;")"</f>
        <v>( SEIS NUEVOS PESOS 00/100  M.N.)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V7" s="17" t="e">
        <f>INT($A$1/10)</f>
        <v>#REF!</v>
      </c>
      <c r="W7" s="18" t="e">
        <f>INT($A$1/1)</f>
        <v>#REF!</v>
      </c>
      <c r="X7" s="18" t="e">
        <f>INT($A$1/100)*100</f>
        <v>#REF!</v>
      </c>
      <c r="Y7" s="24" t="e">
        <f>-X7+W7</f>
        <v>#REF!</v>
      </c>
      <c r="Z7" s="3">
        <v>7</v>
      </c>
      <c r="AA7" s="3" t="s">
        <v>23</v>
      </c>
      <c r="AB7" s="3">
        <v>7</v>
      </c>
      <c r="AC7" s="3" t="s">
        <v>24</v>
      </c>
      <c r="AD7" s="3">
        <v>7</v>
      </c>
      <c r="AE7" s="7" t="s">
        <v>25</v>
      </c>
    </row>
    <row r="8" spans="1:31" ht="13.5" hidden="1" thickBot="1" x14ac:dyDescent="0.25">
      <c r="A8" s="27">
        <v>7</v>
      </c>
      <c r="B8" s="28" t="e">
        <f>IF($A$1&gt;=0.01,"(","")&amp;IF($Y$59&gt;=1,VLOOKUP($Y$59,$Z$1:$AA$100,2),"")&amp;IF(AND($Y$59=1,$Y$59&gt;0)," MILLON","")&amp;IF($Y$59&gt;1, " MILLONES","")&amp;IF(AND($Y$60&gt;=2,$Y$61&gt;=0),VLOOKUP($Y$60,$AB$1:$AC$9,2),"")&amp;IF(AND($Y$60=1,$Y$61&gt;0)," CIENTO","")&amp;IF(AND($Y$60=1,$Y$61=0)," CIEN ","")&amp;IF($Y$61&gt;=1,VLOOKUP($Y$61,$Z$1:$AA$100,2),"")&amp;IF(OR($Y$60&gt;=1,$Y$61&gt;=1)," MIL","")&amp;IF(AND($Y$62=1,$Y$63&gt;0)," CIENTO","")&amp;IF(AND($Y$62=1,$Y$63=0)," CIEN ","")&amp;IF(AND($Y$62&gt;=2,$Y$63&gt;=0),VLOOKUP($Y$62,$AB$1:$AC$9,2),"")&amp;IF($Y$63&gt;=1,VLOOKUP($Y$63,$Z$1:$AA$100,2),"")&amp;IF(AND($Y$59&gt;=1,$Y$60=0,$Y$61=0,$Y$62=0,$Y$63=0)," DE","")&amp;" NUEVOS"&amp;" PESOS"&amp;IF($Y$64&gt;0,VLOOKUP($Y$64,$AD$1:$AE$101,2)," 00")&amp;"/100"&amp;"  M.N."&amp;")"</f>
        <v>#REF!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V8" s="29" t="e">
        <f>INT($A$1/1)*100</f>
        <v>#REF!</v>
      </c>
      <c r="W8" s="30" t="e">
        <f>INT($A$1/0.01)</f>
        <v>#REF!</v>
      </c>
      <c r="X8" s="31"/>
      <c r="Y8" s="32" t="e">
        <f>W8-V8</f>
        <v>#REF!</v>
      </c>
      <c r="Z8" s="3">
        <v>8</v>
      </c>
      <c r="AA8" s="3" t="s">
        <v>26</v>
      </c>
      <c r="AB8" s="3">
        <v>8</v>
      </c>
      <c r="AC8" s="3" t="s">
        <v>27</v>
      </c>
      <c r="AD8" s="3">
        <v>8</v>
      </c>
      <c r="AE8" s="7" t="s">
        <v>28</v>
      </c>
    </row>
    <row r="9" spans="1:31" hidden="1" x14ac:dyDescent="0.2">
      <c r="A9" s="33">
        <v>8</v>
      </c>
      <c r="B9" s="34" t="str">
        <f>IF($A$9&gt;=0.01,"(","")&amp;IF($Y$67&gt;=1,VLOOKUP($Y$67,$Z$1:$AA$100,2),"")&amp;IF(AND($Y$67=1,$Y$67&gt;0)," MILLON","")&amp;IF($Y$67&gt;1, " MILLONES","")&amp;IF(AND($Y$68&gt;=2,$Y$69&gt;=0),VLOOKUP($Y$68,$AB$1:$AC$9,2),"")&amp;IF(AND($Y$68=1,$Y$69&gt;0)," CIENTO","")&amp;IF(AND($Y$68=1,$Y$68=0)," CIEN ","")&amp;IF($Y$69&gt;=1,VLOOKUP($Y$69,$Z$1:$AA$100,2),"")&amp;IF(OR($Y$68&gt;=1,$Y$69&gt;=1)," MIL","")&amp;IF(AND($Y$70=1,$Y$71&gt;0)," CIENTO","")&amp;IF(AND($Y$70=1,$Y$71=0)," CIEN ","")&amp;IF(AND($Y$70&gt;=2,$Y$71&gt;=0),VLOOKUP($Y$70,$AB$1:$AC$9,2),"")&amp;IF($Y$71&gt;=1,VLOOKUP($Y$71,$Z$1:$AA$100,2),"")&amp;IF(AND($Y$67&gt;=1,$Y$68=0,$Y$69=0,$Y$70=0,$Y$71=0)," DE","")&amp;" NUEVOS"&amp;" PESOS"&amp;IF($Y$72&gt;0,VLOOKUP($Y$72,$AD$1:$AE$101,2)," 00")&amp;"/100"&amp;"  M.N."&amp;")"</f>
        <v>( OCHO NUEVOS PESOS 00/100  M.N.)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V9" s="4" t="e">
        <f>A2</f>
        <v>#REF!</v>
      </c>
      <c r="Y9" s="6">
        <v>2</v>
      </c>
      <c r="Z9" s="3">
        <v>9</v>
      </c>
      <c r="AA9" s="3" t="s">
        <v>29</v>
      </c>
      <c r="AB9" s="3">
        <v>9</v>
      </c>
      <c r="AC9" s="3" t="s">
        <v>30</v>
      </c>
      <c r="AD9" s="3">
        <v>9</v>
      </c>
      <c r="AE9" s="7" t="s">
        <v>31</v>
      </c>
    </row>
    <row r="10" spans="1:31" ht="13.5" hidden="1" thickBot="1" x14ac:dyDescent="0.25">
      <c r="A10" s="35">
        <v>9</v>
      </c>
      <c r="B10" s="36" t="e">
        <f>IF($A$10&gt;=0.01,"(","")&amp;IF($Y$75&gt;=1,VLOOKUP($Y$75,$Z$1:$AA$100,2),"")&amp;IF(AND($Y$75=1,$Y$75&gt;0)," MILLON","")&amp;IF($Y$75&gt;1, " MILLONES","")&amp;IF(AND($Y$76&gt;=2,$Y$5&gt;=0),VLOOKUP($Y$76,$AB$1:$AC$9,2),"")&amp;IF(AND($Y$76=1,$Y$77&gt;0)," CIENTO","")&amp;IF(AND($Y$76=1,$Y$77=0)," CIEN ","")&amp;IF($Y$77&gt;=1,VLOOKUP($Y$77,$Z$1:$AA$100,2),"")&amp;IF(OR($Y$76&gt;=1,$Y$77&gt;=1)," MIL","")&amp;IF(AND($Y$78=1,$Y$79&gt;0)," CIENTO","")&amp;IF(AND($Y$78=1,$Y$79=0)," CIEN ","")&amp;IF(AND($Y$78&gt;=2,$Y$79&gt;=0),VLOOKUP($Y$78,$AB$1:$AC$9,2),"")&amp;IF($Y$79&gt;=1,VLOOKUP($Y$79,$Z$1:$AA$100,2),"")&amp;IF(AND($Y$75&gt;=1,$Y$76=0,$Y$77=0,$Y$78=0,$Y$79=0)," DE","")&amp;" NUEVOS"&amp;" PESOS"&amp;IF($Y$80&gt;0,VLOOKUP($Y$80,$AD$1:$AE$101,2)," 00")&amp;"/100"&amp;"  M.N."&amp;")"</f>
        <v>#REF!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V10" s="10" t="e">
        <f>B2</f>
        <v>#REF!</v>
      </c>
      <c r="Y10" s="3"/>
      <c r="Z10" s="3">
        <v>10</v>
      </c>
      <c r="AA10" s="3" t="s">
        <v>32</v>
      </c>
      <c r="AD10" s="3">
        <v>10</v>
      </c>
      <c r="AE10" s="7" t="s">
        <v>33</v>
      </c>
    </row>
    <row r="11" spans="1:31" hidden="1" x14ac:dyDescent="0.2">
      <c r="V11" s="12" t="e">
        <f>INT($A$2/1000000)</f>
        <v>#REF!</v>
      </c>
      <c r="W11" s="13"/>
      <c r="X11" s="13"/>
      <c r="Y11" s="37" t="e">
        <f>INT($A$2/1000000)</f>
        <v>#REF!</v>
      </c>
      <c r="Z11" s="3">
        <v>11</v>
      </c>
      <c r="AA11" s="3" t="s">
        <v>34</v>
      </c>
      <c r="AD11" s="3">
        <v>11</v>
      </c>
      <c r="AE11" s="7" t="s">
        <v>35</v>
      </c>
    </row>
    <row r="12" spans="1:31" hidden="1" x14ac:dyDescent="0.2">
      <c r="V12" s="17" t="e">
        <f>INT($A$2/10000)</f>
        <v>#REF!</v>
      </c>
      <c r="W12" s="18" t="e">
        <f>INT($A$2/100000)</f>
        <v>#REF!</v>
      </c>
      <c r="X12" s="18" t="e">
        <f>INT($A$2/1000000)*10</f>
        <v>#REF!</v>
      </c>
      <c r="Y12" s="19" t="e">
        <f>W12-X12</f>
        <v>#REF!</v>
      </c>
      <c r="Z12" s="3">
        <v>12</v>
      </c>
      <c r="AA12" s="3" t="s">
        <v>36</v>
      </c>
      <c r="AD12" s="3">
        <v>12</v>
      </c>
      <c r="AE12" s="7" t="s">
        <v>37</v>
      </c>
    </row>
    <row r="13" spans="1:31" hidden="1" x14ac:dyDescent="0.2">
      <c r="V13" s="17" t="e">
        <f>INT($A$2/1000)</f>
        <v>#REF!</v>
      </c>
      <c r="W13" s="18" t="e">
        <f>INT($A$2/1000)</f>
        <v>#REF!</v>
      </c>
      <c r="X13" s="18" t="e">
        <f>INT($A$2/100000)*100</f>
        <v>#REF!</v>
      </c>
      <c r="Y13" s="19" t="e">
        <f>W13-X13</f>
        <v>#REF!</v>
      </c>
      <c r="Z13" s="3">
        <v>13</v>
      </c>
      <c r="AA13" s="3" t="s">
        <v>38</v>
      </c>
      <c r="AE13" s="7"/>
    </row>
    <row r="14" spans="1:31" hidden="1" x14ac:dyDescent="0.2">
      <c r="V14" s="17" t="e">
        <f>INT($A$2/100)</f>
        <v>#REF!</v>
      </c>
      <c r="W14" s="18" t="e">
        <f>INT($A$2/1000)*10</f>
        <v>#REF!</v>
      </c>
      <c r="X14" s="18" t="e">
        <f>(INT($A$2/100))</f>
        <v>#REF!</v>
      </c>
      <c r="Y14" s="24" t="e">
        <f>-W14+X14</f>
        <v>#REF!</v>
      </c>
      <c r="Z14" s="3">
        <v>14</v>
      </c>
      <c r="AA14" s="3" t="s">
        <v>39</v>
      </c>
      <c r="AD14" s="3">
        <v>13</v>
      </c>
      <c r="AE14" s="7" t="s">
        <v>40</v>
      </c>
    </row>
    <row r="15" spans="1:31" hidden="1" x14ac:dyDescent="0.2">
      <c r="V15" s="17" t="e">
        <f>INT($A$2/10)</f>
        <v>#REF!</v>
      </c>
      <c r="W15" s="18" t="e">
        <f>INT($A$2/1)</f>
        <v>#REF!</v>
      </c>
      <c r="X15" s="18" t="e">
        <f>INT($A$2/100)*100</f>
        <v>#REF!</v>
      </c>
      <c r="Y15" s="24" t="e">
        <f>-X15+W15</f>
        <v>#REF!</v>
      </c>
      <c r="Z15" s="3">
        <v>15</v>
      </c>
      <c r="AA15" s="3" t="s">
        <v>41</v>
      </c>
      <c r="AD15" s="3">
        <v>14</v>
      </c>
      <c r="AE15" s="7" t="s">
        <v>42</v>
      </c>
    </row>
    <row r="16" spans="1:31" ht="13.5" hidden="1" thickBot="1" x14ac:dyDescent="0.25">
      <c r="V16" s="29" t="e">
        <f>INT($A$2/1)*100</f>
        <v>#REF!</v>
      </c>
      <c r="W16" s="30" t="e">
        <f>INT($A$2/0.01)</f>
        <v>#REF!</v>
      </c>
      <c r="X16" s="31"/>
      <c r="Y16" s="32" t="e">
        <f>W16-V16</f>
        <v>#REF!</v>
      </c>
      <c r="Z16" s="3">
        <v>16</v>
      </c>
      <c r="AA16" s="3" t="s">
        <v>43</v>
      </c>
      <c r="AD16" s="3">
        <v>15</v>
      </c>
      <c r="AE16" s="7" t="s">
        <v>44</v>
      </c>
    </row>
    <row r="17" spans="22:31" hidden="1" x14ac:dyDescent="0.2">
      <c r="V17" s="4" t="e">
        <f>A3</f>
        <v>#REF!</v>
      </c>
      <c r="Y17" s="6">
        <v>3</v>
      </c>
      <c r="Z17" s="3">
        <v>17</v>
      </c>
      <c r="AA17" s="3" t="s">
        <v>45</v>
      </c>
      <c r="AD17" s="3">
        <v>16</v>
      </c>
      <c r="AE17" s="7" t="s">
        <v>46</v>
      </c>
    </row>
    <row r="18" spans="22:31" ht="13.5" hidden="1" thickBot="1" x14ac:dyDescent="0.25">
      <c r="V18" s="10" t="e">
        <f>B3</f>
        <v>#REF!</v>
      </c>
      <c r="Y18" s="3"/>
      <c r="Z18" s="3">
        <v>18</v>
      </c>
      <c r="AA18" s="3" t="s">
        <v>47</v>
      </c>
      <c r="AD18" s="3">
        <v>17</v>
      </c>
      <c r="AE18" s="7" t="s">
        <v>48</v>
      </c>
    </row>
    <row r="19" spans="22:31" hidden="1" x14ac:dyDescent="0.2">
      <c r="V19" s="12" t="e">
        <f>INT($A$3/1000000)</f>
        <v>#REF!</v>
      </c>
      <c r="W19" s="13"/>
      <c r="X19" s="13"/>
      <c r="Y19" s="37" t="e">
        <f>INT($A$3/1000000)</f>
        <v>#REF!</v>
      </c>
      <c r="Z19" s="3">
        <v>19</v>
      </c>
      <c r="AA19" s="3" t="s">
        <v>49</v>
      </c>
      <c r="AD19" s="3">
        <v>18</v>
      </c>
      <c r="AE19" s="7" t="s">
        <v>50</v>
      </c>
    </row>
    <row r="20" spans="22:31" hidden="1" x14ac:dyDescent="0.2">
      <c r="V20" s="17" t="e">
        <f>INT($A$3/10000)</f>
        <v>#REF!</v>
      </c>
      <c r="W20" s="18" t="e">
        <f>INT($A$3/100000)</f>
        <v>#REF!</v>
      </c>
      <c r="X20" s="18" t="e">
        <f>INT($A$3/1000000)*10</f>
        <v>#REF!</v>
      </c>
      <c r="Y20" s="19" t="e">
        <f>W20-X20</f>
        <v>#REF!</v>
      </c>
      <c r="Z20" s="3">
        <v>20</v>
      </c>
      <c r="AA20" s="3" t="s">
        <v>51</v>
      </c>
      <c r="AD20" s="3">
        <v>19</v>
      </c>
      <c r="AE20" s="7" t="s">
        <v>52</v>
      </c>
    </row>
    <row r="21" spans="22:31" hidden="1" x14ac:dyDescent="0.2">
      <c r="V21" s="17" t="e">
        <f>INT($A$3/1000)</f>
        <v>#REF!</v>
      </c>
      <c r="W21" s="18" t="e">
        <f>INT($A$3/1000)</f>
        <v>#REF!</v>
      </c>
      <c r="X21" s="18" t="e">
        <f>INT($A$3/100000)*100</f>
        <v>#REF!</v>
      </c>
      <c r="Y21" s="19" t="e">
        <f>W21-X21</f>
        <v>#REF!</v>
      </c>
      <c r="Z21" s="3">
        <v>21</v>
      </c>
      <c r="AA21" s="3" t="s">
        <v>53</v>
      </c>
      <c r="AD21" s="3">
        <v>20</v>
      </c>
      <c r="AE21" s="7" t="s">
        <v>54</v>
      </c>
    </row>
    <row r="22" spans="22:31" hidden="1" x14ac:dyDescent="0.2">
      <c r="V22" s="17" t="e">
        <f>INT($A$3/100)</f>
        <v>#REF!</v>
      </c>
      <c r="W22" s="18" t="e">
        <f>INT($A$3/1000)*10</f>
        <v>#REF!</v>
      </c>
      <c r="X22" s="18" t="e">
        <f>(INT($A$3/100))</f>
        <v>#REF!</v>
      </c>
      <c r="Y22" s="24" t="e">
        <f>-W22+X22</f>
        <v>#REF!</v>
      </c>
      <c r="Z22" s="3">
        <v>22</v>
      </c>
      <c r="AA22" s="3" t="s">
        <v>55</v>
      </c>
      <c r="AD22" s="3">
        <v>21</v>
      </c>
      <c r="AE22" s="7" t="s">
        <v>56</v>
      </c>
    </row>
    <row r="23" spans="22:31" hidden="1" x14ac:dyDescent="0.2">
      <c r="V23" s="17" t="e">
        <f>INT($A$3/10)</f>
        <v>#REF!</v>
      </c>
      <c r="W23" s="18" t="e">
        <f>INT($A$3/1)</f>
        <v>#REF!</v>
      </c>
      <c r="X23" s="18" t="e">
        <f>INT($A$3/100)*100</f>
        <v>#REF!</v>
      </c>
      <c r="Y23" s="24" t="e">
        <f>-X23+W23</f>
        <v>#REF!</v>
      </c>
      <c r="Z23" s="3">
        <v>23</v>
      </c>
      <c r="AA23" s="3" t="s">
        <v>57</v>
      </c>
      <c r="AD23" s="3">
        <v>22</v>
      </c>
      <c r="AE23" s="7" t="s">
        <v>58</v>
      </c>
    </row>
    <row r="24" spans="22:31" ht="13.5" hidden="1" thickBot="1" x14ac:dyDescent="0.25">
      <c r="V24" s="29" t="e">
        <f>INT($A$3/1)*100</f>
        <v>#REF!</v>
      </c>
      <c r="W24" s="30" t="e">
        <f>INT($A$3/0.01)</f>
        <v>#REF!</v>
      </c>
      <c r="X24" s="31"/>
      <c r="Y24" s="32" t="e">
        <f>W24-V24</f>
        <v>#REF!</v>
      </c>
      <c r="Z24" s="3">
        <v>24</v>
      </c>
      <c r="AA24" s="3" t="s">
        <v>59</v>
      </c>
      <c r="AD24" s="3">
        <v>23</v>
      </c>
      <c r="AE24" s="7" t="s">
        <v>60</v>
      </c>
    </row>
    <row r="25" spans="22:31" ht="15" hidden="1" x14ac:dyDescent="0.2">
      <c r="V25" s="4" t="str">
        <f>A4</f>
        <v xml:space="preserve"> </v>
      </c>
      <c r="W25" s="38"/>
      <c r="X25" s="38"/>
      <c r="Y25" s="6">
        <v>4</v>
      </c>
      <c r="Z25" s="3">
        <v>25</v>
      </c>
      <c r="AA25" s="3" t="s">
        <v>61</v>
      </c>
      <c r="AD25" s="3">
        <v>24</v>
      </c>
      <c r="AE25" s="7" t="s">
        <v>62</v>
      </c>
    </row>
    <row r="26" spans="22:31" ht="15.75" hidden="1" thickBot="1" x14ac:dyDescent="0.25">
      <c r="V26" s="10" t="str">
        <f>B4</f>
        <v xml:space="preserve"> </v>
      </c>
      <c r="W26" s="38"/>
      <c r="X26" s="38"/>
      <c r="Y26" s="3"/>
      <c r="Z26" s="3">
        <v>26</v>
      </c>
      <c r="AA26" s="3" t="s">
        <v>63</v>
      </c>
      <c r="AD26" s="3">
        <v>25</v>
      </c>
      <c r="AE26" s="7" t="s">
        <v>64</v>
      </c>
    </row>
    <row r="27" spans="22:31" hidden="1" x14ac:dyDescent="0.2">
      <c r="V27" s="12" t="e">
        <f>INT($A$4/1000000)</f>
        <v>#VALUE!</v>
      </c>
      <c r="W27" s="13"/>
      <c r="X27" s="13"/>
      <c r="Y27" s="37" t="e">
        <f>INT($A$4/1000000)</f>
        <v>#VALUE!</v>
      </c>
      <c r="Z27" s="3">
        <v>27</v>
      </c>
      <c r="AA27" s="3" t="s">
        <v>65</v>
      </c>
      <c r="AD27" s="3">
        <v>26</v>
      </c>
      <c r="AE27" s="7" t="s">
        <v>66</v>
      </c>
    </row>
    <row r="28" spans="22:31" hidden="1" x14ac:dyDescent="0.2">
      <c r="V28" s="17" t="e">
        <f>INT($A$4/10000)</f>
        <v>#VALUE!</v>
      </c>
      <c r="W28" s="18" t="e">
        <f>INT($A$4/100000)</f>
        <v>#VALUE!</v>
      </c>
      <c r="X28" s="18" t="e">
        <f>INT($A$4/1000000)*10</f>
        <v>#VALUE!</v>
      </c>
      <c r="Y28" s="19" t="e">
        <f>W28-X28</f>
        <v>#VALUE!</v>
      </c>
      <c r="Z28" s="3">
        <v>28</v>
      </c>
      <c r="AA28" s="3" t="s">
        <v>67</v>
      </c>
      <c r="AD28" s="3">
        <v>27</v>
      </c>
      <c r="AE28" s="7" t="s">
        <v>68</v>
      </c>
    </row>
    <row r="29" spans="22:31" hidden="1" x14ac:dyDescent="0.2">
      <c r="V29" s="17" t="e">
        <f>INT($A$4/1000)</f>
        <v>#VALUE!</v>
      </c>
      <c r="W29" s="18" t="e">
        <f>INT($A$4/1000)</f>
        <v>#VALUE!</v>
      </c>
      <c r="X29" s="18" t="e">
        <f>INT($A$4/100000)*100</f>
        <v>#VALUE!</v>
      </c>
      <c r="Y29" s="19" t="e">
        <f>W29-X29</f>
        <v>#VALUE!</v>
      </c>
      <c r="Z29" s="3">
        <v>29</v>
      </c>
      <c r="AA29" s="3" t="s">
        <v>69</v>
      </c>
      <c r="AD29" s="3">
        <v>28</v>
      </c>
      <c r="AE29" s="7" t="s">
        <v>70</v>
      </c>
    </row>
    <row r="30" spans="22:31" hidden="1" x14ac:dyDescent="0.2">
      <c r="V30" s="17" t="e">
        <f>INT($A$4/100)</f>
        <v>#VALUE!</v>
      </c>
      <c r="W30" s="18" t="e">
        <f>INT($A$4/1000)*10</f>
        <v>#VALUE!</v>
      </c>
      <c r="X30" s="18" t="e">
        <f>(INT($A$4/100))</f>
        <v>#VALUE!</v>
      </c>
      <c r="Y30" s="24" t="e">
        <f>-W30+X30</f>
        <v>#VALUE!</v>
      </c>
      <c r="Z30" s="3">
        <v>30</v>
      </c>
      <c r="AA30" s="3" t="s">
        <v>71</v>
      </c>
      <c r="AD30" s="3">
        <v>29</v>
      </c>
      <c r="AE30" s="7" t="s">
        <v>72</v>
      </c>
    </row>
    <row r="31" spans="22:31" hidden="1" x14ac:dyDescent="0.2">
      <c r="V31" s="17" t="e">
        <f>INT($A$4/10)</f>
        <v>#VALUE!</v>
      </c>
      <c r="W31" s="18" t="e">
        <f>INT($A$4/1)</f>
        <v>#VALUE!</v>
      </c>
      <c r="X31" s="18" t="e">
        <f>INT($A$4/100)*100</f>
        <v>#VALUE!</v>
      </c>
      <c r="Y31" s="24" t="e">
        <f>-X31+W31</f>
        <v>#VALUE!</v>
      </c>
      <c r="Z31" s="3">
        <v>31</v>
      </c>
      <c r="AA31" s="3" t="s">
        <v>73</v>
      </c>
      <c r="AD31" s="3">
        <v>30</v>
      </c>
      <c r="AE31" s="7" t="s">
        <v>74</v>
      </c>
    </row>
    <row r="32" spans="22:31" ht="13.5" hidden="1" thickBot="1" x14ac:dyDescent="0.25">
      <c r="V32" s="29" t="e">
        <f>INT($A$4/1)*100</f>
        <v>#VALUE!</v>
      </c>
      <c r="W32" s="30" t="e">
        <f>INT($A$4/0.01)</f>
        <v>#VALUE!</v>
      </c>
      <c r="X32" s="31"/>
      <c r="Y32" s="32" t="e">
        <f>W32-V32</f>
        <v>#VALUE!</v>
      </c>
      <c r="Z32" s="3">
        <v>32</v>
      </c>
      <c r="AA32" s="3" t="s">
        <v>75</v>
      </c>
      <c r="AD32" s="3">
        <v>31</v>
      </c>
      <c r="AE32" s="7" t="s">
        <v>76</v>
      </c>
    </row>
    <row r="33" spans="22:31" hidden="1" x14ac:dyDescent="0.2">
      <c r="V33" s="4">
        <f>A5</f>
        <v>4</v>
      </c>
      <c r="Y33" s="6">
        <v>5</v>
      </c>
      <c r="Z33" s="3">
        <v>33</v>
      </c>
      <c r="AA33" s="3" t="s">
        <v>77</v>
      </c>
      <c r="AD33" s="3">
        <v>32</v>
      </c>
      <c r="AE33" s="7" t="s">
        <v>78</v>
      </c>
    </row>
    <row r="34" spans="22:31" ht="13.5" hidden="1" thickBot="1" x14ac:dyDescent="0.25">
      <c r="V34" s="10" t="str">
        <f>B5</f>
        <v>( CUATRO PESOS 00/100  M.N.)</v>
      </c>
      <c r="Y34" s="6"/>
      <c r="Z34" s="3">
        <v>34</v>
      </c>
      <c r="AA34" s="3" t="s">
        <v>79</v>
      </c>
      <c r="AD34" s="3">
        <v>33</v>
      </c>
      <c r="AE34" s="7" t="s">
        <v>80</v>
      </c>
    </row>
    <row r="35" spans="22:31" hidden="1" x14ac:dyDescent="0.2">
      <c r="V35" s="12">
        <f>INT($A$5/1000000)</f>
        <v>0</v>
      </c>
      <c r="W35" s="13"/>
      <c r="X35" s="13"/>
      <c r="Y35" s="37">
        <f>INT($A$5/1000000)</f>
        <v>0</v>
      </c>
      <c r="Z35" s="3">
        <v>35</v>
      </c>
      <c r="AA35" s="3" t="s">
        <v>81</v>
      </c>
      <c r="AD35" s="3">
        <v>34</v>
      </c>
      <c r="AE35" s="7" t="s">
        <v>82</v>
      </c>
    </row>
    <row r="36" spans="22:31" hidden="1" x14ac:dyDescent="0.2">
      <c r="V36" s="17">
        <f>INT($A$5/10000)</f>
        <v>0</v>
      </c>
      <c r="W36" s="18">
        <f>INT($A$5/100000)</f>
        <v>0</v>
      </c>
      <c r="X36" s="18">
        <f>INT($A$5/1000000)*10</f>
        <v>0</v>
      </c>
      <c r="Y36" s="19">
        <f>W36-X36</f>
        <v>0</v>
      </c>
      <c r="Z36" s="3">
        <v>36</v>
      </c>
      <c r="AA36" s="3" t="s">
        <v>83</v>
      </c>
      <c r="AD36" s="3">
        <v>35</v>
      </c>
      <c r="AE36" s="7" t="s">
        <v>84</v>
      </c>
    </row>
    <row r="37" spans="22:31" hidden="1" x14ac:dyDescent="0.2">
      <c r="V37" s="17">
        <f>INT($A$5/1000)</f>
        <v>0</v>
      </c>
      <c r="W37" s="18">
        <f>INT($A$5/1000)</f>
        <v>0</v>
      </c>
      <c r="X37" s="18">
        <f>INT($A$5/100000)*100</f>
        <v>0</v>
      </c>
      <c r="Y37" s="19">
        <f>W37-X37</f>
        <v>0</v>
      </c>
      <c r="Z37" s="3">
        <v>37</v>
      </c>
      <c r="AA37" s="3" t="s">
        <v>85</v>
      </c>
      <c r="AD37" s="3">
        <v>36</v>
      </c>
      <c r="AE37" s="7" t="s">
        <v>86</v>
      </c>
    </row>
    <row r="38" spans="22:31" hidden="1" x14ac:dyDescent="0.2">
      <c r="V38" s="17">
        <f>INT($A$5/100)</f>
        <v>0</v>
      </c>
      <c r="W38" s="18">
        <f>INT($A$5/1000)*10</f>
        <v>0</v>
      </c>
      <c r="X38" s="18">
        <f>(INT($A$5/100))</f>
        <v>0</v>
      </c>
      <c r="Y38" s="24">
        <f>-W38+X38</f>
        <v>0</v>
      </c>
      <c r="Z38" s="3">
        <v>38</v>
      </c>
      <c r="AA38" s="3" t="s">
        <v>87</v>
      </c>
      <c r="AD38" s="3">
        <v>37</v>
      </c>
      <c r="AE38" s="7" t="s">
        <v>88</v>
      </c>
    </row>
    <row r="39" spans="22:31" hidden="1" x14ac:dyDescent="0.2">
      <c r="V39" s="17">
        <f>INT($A$5/10)</f>
        <v>0</v>
      </c>
      <c r="W39" s="18">
        <f>INT($A$5/1)</f>
        <v>4</v>
      </c>
      <c r="X39" s="18">
        <f>INT($A$5/100)*100</f>
        <v>0</v>
      </c>
      <c r="Y39" s="24">
        <f>-X39+W39</f>
        <v>4</v>
      </c>
      <c r="Z39" s="3">
        <v>39</v>
      </c>
      <c r="AA39" s="3" t="s">
        <v>89</v>
      </c>
      <c r="AD39" s="3">
        <v>38</v>
      </c>
      <c r="AE39" s="7" t="s">
        <v>90</v>
      </c>
    </row>
    <row r="40" spans="22:31" ht="13.5" hidden="1" thickBot="1" x14ac:dyDescent="0.25">
      <c r="V40" s="29">
        <f>INT($A$5/1)*100</f>
        <v>400</v>
      </c>
      <c r="W40" s="30">
        <f>INT($A$5/0.01)</f>
        <v>400</v>
      </c>
      <c r="X40" s="31"/>
      <c r="Y40" s="32">
        <f>W40-V40</f>
        <v>0</v>
      </c>
      <c r="Z40" s="3">
        <v>40</v>
      </c>
      <c r="AA40" s="3" t="s">
        <v>91</v>
      </c>
      <c r="AD40" s="3">
        <v>39</v>
      </c>
      <c r="AE40" s="7" t="s">
        <v>92</v>
      </c>
    </row>
    <row r="41" spans="22:31" hidden="1" x14ac:dyDescent="0.2">
      <c r="V41" s="4">
        <f>A6</f>
        <v>5</v>
      </c>
      <c r="Y41" s="6">
        <v>6</v>
      </c>
      <c r="Z41" s="3">
        <v>41</v>
      </c>
      <c r="AA41" s="3" t="s">
        <v>93</v>
      </c>
      <c r="AD41" s="3">
        <v>40</v>
      </c>
      <c r="AE41" s="7" t="s">
        <v>94</v>
      </c>
    </row>
    <row r="42" spans="22:31" ht="13.5" hidden="1" thickBot="1" x14ac:dyDescent="0.25">
      <c r="V42" s="10" t="str">
        <f>B6</f>
        <v>( CINCO NUEVOS PESOS 00/100  M.N.)</v>
      </c>
      <c r="Y42" s="3"/>
      <c r="Z42" s="3">
        <v>42</v>
      </c>
      <c r="AA42" s="3" t="s">
        <v>95</v>
      </c>
      <c r="AD42" s="3">
        <v>41</v>
      </c>
      <c r="AE42" s="7" t="s">
        <v>96</v>
      </c>
    </row>
    <row r="43" spans="22:31" hidden="1" x14ac:dyDescent="0.2">
      <c r="V43" s="12">
        <f>INT($A$6/1000000)</f>
        <v>0</v>
      </c>
      <c r="W43" s="13"/>
      <c r="X43" s="13"/>
      <c r="Y43" s="37">
        <f>INT($A$6/1000000)</f>
        <v>0</v>
      </c>
      <c r="Z43" s="3">
        <v>43</v>
      </c>
      <c r="AA43" s="3" t="s">
        <v>97</v>
      </c>
      <c r="AD43" s="3">
        <v>42</v>
      </c>
      <c r="AE43" s="7" t="s">
        <v>98</v>
      </c>
    </row>
    <row r="44" spans="22:31" hidden="1" x14ac:dyDescent="0.2">
      <c r="V44" s="17">
        <f>INT($A$6/100000)</f>
        <v>0</v>
      </c>
      <c r="W44" s="18">
        <f>INT($A$6/100000)</f>
        <v>0</v>
      </c>
      <c r="X44" s="18">
        <f>INT($A$6/1000000)*10</f>
        <v>0</v>
      </c>
      <c r="Y44" s="19">
        <f>W44-X44</f>
        <v>0</v>
      </c>
      <c r="Z44" s="3">
        <v>44</v>
      </c>
      <c r="AA44" s="3" t="s">
        <v>99</v>
      </c>
      <c r="AD44" s="3">
        <v>43</v>
      </c>
      <c r="AE44" s="7" t="s">
        <v>100</v>
      </c>
    </row>
    <row r="45" spans="22:31" hidden="1" x14ac:dyDescent="0.2">
      <c r="V45" s="17">
        <f>INT($A$6/1000)</f>
        <v>0</v>
      </c>
      <c r="W45" s="18">
        <f>INT($A$6/1000)</f>
        <v>0</v>
      </c>
      <c r="X45" s="18">
        <f>INT($A$6/100000)*100</f>
        <v>0</v>
      </c>
      <c r="Y45" s="19">
        <f>W45-X45</f>
        <v>0</v>
      </c>
      <c r="Z45" s="3">
        <v>45</v>
      </c>
      <c r="AA45" s="3" t="s">
        <v>101</v>
      </c>
      <c r="AD45" s="3">
        <v>44</v>
      </c>
      <c r="AE45" s="7" t="s">
        <v>102</v>
      </c>
    </row>
    <row r="46" spans="22:31" hidden="1" x14ac:dyDescent="0.2">
      <c r="V46" s="17">
        <f>INT($A$6/100)</f>
        <v>0</v>
      </c>
      <c r="W46" s="18">
        <f>INT($A$6/1000)*10</f>
        <v>0</v>
      </c>
      <c r="X46" s="18">
        <f>(INT($A$6/100))</f>
        <v>0</v>
      </c>
      <c r="Y46" s="24">
        <f>-W46+X46</f>
        <v>0</v>
      </c>
      <c r="Z46" s="3">
        <v>46</v>
      </c>
      <c r="AA46" s="3" t="s">
        <v>103</v>
      </c>
      <c r="AD46" s="3">
        <v>45</v>
      </c>
      <c r="AE46" s="7" t="s">
        <v>104</v>
      </c>
    </row>
    <row r="47" spans="22:31" hidden="1" x14ac:dyDescent="0.2">
      <c r="V47" s="17">
        <f>INT($A$6/10)</f>
        <v>0</v>
      </c>
      <c r="W47" s="18">
        <f>INT($A$6/1)</f>
        <v>5</v>
      </c>
      <c r="X47" s="18">
        <f>INT($A$6/100)*100</f>
        <v>0</v>
      </c>
      <c r="Y47" s="24">
        <f>-X47+W47</f>
        <v>5</v>
      </c>
      <c r="Z47" s="3">
        <v>47</v>
      </c>
      <c r="AA47" s="3" t="s">
        <v>105</v>
      </c>
      <c r="AD47" s="3">
        <v>46</v>
      </c>
      <c r="AE47" s="7" t="s">
        <v>106</v>
      </c>
    </row>
    <row r="48" spans="22:31" ht="13.5" hidden="1" thickBot="1" x14ac:dyDescent="0.25">
      <c r="V48" s="29">
        <f>INT($A$6/1)*100</f>
        <v>500</v>
      </c>
      <c r="W48" s="30">
        <f>INT($A$6/0.01)</f>
        <v>500</v>
      </c>
      <c r="X48" s="31"/>
      <c r="Y48" s="32">
        <f>W48-V48</f>
        <v>0</v>
      </c>
      <c r="Z48" s="3">
        <v>48</v>
      </c>
      <c r="AA48" s="3" t="s">
        <v>107</v>
      </c>
      <c r="AD48" s="3">
        <v>47</v>
      </c>
      <c r="AE48" s="7" t="s">
        <v>108</v>
      </c>
    </row>
    <row r="49" spans="22:31" hidden="1" x14ac:dyDescent="0.2">
      <c r="V49" s="4">
        <f>A7</f>
        <v>6</v>
      </c>
      <c r="Y49" s="6">
        <v>7</v>
      </c>
      <c r="Z49" s="3">
        <v>49</v>
      </c>
      <c r="AA49" s="3" t="s">
        <v>109</v>
      </c>
      <c r="AD49" s="3">
        <v>48</v>
      </c>
      <c r="AE49" s="7" t="s">
        <v>110</v>
      </c>
    </row>
    <row r="50" spans="22:31" ht="13.5" hidden="1" thickBot="1" x14ac:dyDescent="0.25">
      <c r="V50" s="10" t="str">
        <f>B7</f>
        <v>( SEIS NUEVOS PESOS 00/100  M.N.)</v>
      </c>
      <c r="Y50" s="3"/>
      <c r="Z50" s="3">
        <v>50</v>
      </c>
      <c r="AA50" s="3" t="s">
        <v>111</v>
      </c>
      <c r="AD50" s="3">
        <v>49</v>
      </c>
      <c r="AE50" s="7" t="s">
        <v>112</v>
      </c>
    </row>
    <row r="51" spans="22:31" hidden="1" x14ac:dyDescent="0.2">
      <c r="V51" s="12">
        <f>INT($A$7/1000000)</f>
        <v>0</v>
      </c>
      <c r="W51" s="13"/>
      <c r="X51" s="13"/>
      <c r="Y51" s="37">
        <f>INT($A$7/1000000)</f>
        <v>0</v>
      </c>
      <c r="Z51" s="3">
        <v>51</v>
      </c>
      <c r="AA51" s="3" t="s">
        <v>113</v>
      </c>
      <c r="AD51" s="3">
        <v>50</v>
      </c>
      <c r="AE51" s="7" t="s">
        <v>114</v>
      </c>
    </row>
    <row r="52" spans="22:31" hidden="1" x14ac:dyDescent="0.2">
      <c r="V52" s="17">
        <f>INT($A$7/10000)</f>
        <v>0</v>
      </c>
      <c r="W52" s="18">
        <f>INT($A$7/100000)</f>
        <v>0</v>
      </c>
      <c r="X52" s="18">
        <f>INT($A$7/1000000)*10</f>
        <v>0</v>
      </c>
      <c r="Y52" s="19">
        <f>W52-X52</f>
        <v>0</v>
      </c>
      <c r="Z52" s="3">
        <v>52</v>
      </c>
      <c r="AA52" s="3" t="s">
        <v>115</v>
      </c>
      <c r="AD52" s="3">
        <v>51</v>
      </c>
      <c r="AE52" s="7" t="s">
        <v>116</v>
      </c>
    </row>
    <row r="53" spans="22:31" hidden="1" x14ac:dyDescent="0.2">
      <c r="V53" s="17">
        <f>INT($A$7/1000)</f>
        <v>0</v>
      </c>
      <c r="W53" s="18">
        <f>INT($A$7/1000)</f>
        <v>0</v>
      </c>
      <c r="X53" s="18">
        <f>INT($A$7/100000)*100</f>
        <v>0</v>
      </c>
      <c r="Y53" s="19">
        <f>W53-X53</f>
        <v>0</v>
      </c>
      <c r="Z53" s="3">
        <v>53</v>
      </c>
      <c r="AA53" s="3" t="s">
        <v>117</v>
      </c>
      <c r="AD53" s="3">
        <v>52</v>
      </c>
      <c r="AE53" s="7" t="s">
        <v>118</v>
      </c>
    </row>
    <row r="54" spans="22:31" hidden="1" x14ac:dyDescent="0.2">
      <c r="V54" s="17">
        <f>INT($A$7/100)</f>
        <v>0</v>
      </c>
      <c r="W54" s="18">
        <f>INT($A$7/1000)*10</f>
        <v>0</v>
      </c>
      <c r="X54" s="18">
        <f>(INT($A$7/100))</f>
        <v>0</v>
      </c>
      <c r="Y54" s="24">
        <f>-W54+X54</f>
        <v>0</v>
      </c>
      <c r="Z54" s="3">
        <v>54</v>
      </c>
      <c r="AA54" s="3" t="s">
        <v>119</v>
      </c>
      <c r="AD54" s="3">
        <v>53</v>
      </c>
      <c r="AE54" s="7" t="s">
        <v>60</v>
      </c>
    </row>
    <row r="55" spans="22:31" hidden="1" x14ac:dyDescent="0.2">
      <c r="V55" s="17">
        <f>INT($A$7/10)</f>
        <v>0</v>
      </c>
      <c r="W55" s="18">
        <f>INT($A$7/1)</f>
        <v>6</v>
      </c>
      <c r="X55" s="18">
        <f>INT($A$7/100)*100</f>
        <v>0</v>
      </c>
      <c r="Y55" s="24">
        <f>-X55+W55</f>
        <v>6</v>
      </c>
      <c r="Z55" s="3">
        <v>55</v>
      </c>
      <c r="AA55" s="3" t="s">
        <v>120</v>
      </c>
      <c r="AD55" s="3">
        <v>54</v>
      </c>
      <c r="AE55" s="7" t="s">
        <v>121</v>
      </c>
    </row>
    <row r="56" spans="22:31" ht="13.5" hidden="1" thickBot="1" x14ac:dyDescent="0.25">
      <c r="V56" s="29">
        <f>INT($A$7/1)*100</f>
        <v>600</v>
      </c>
      <c r="W56" s="30">
        <f>INT($A$7/0.01)</f>
        <v>600</v>
      </c>
      <c r="X56" s="31"/>
      <c r="Y56" s="32">
        <f>W56-V56</f>
        <v>0</v>
      </c>
      <c r="Z56" s="3">
        <v>56</v>
      </c>
      <c r="AA56" s="3" t="s">
        <v>122</v>
      </c>
      <c r="AD56" s="3">
        <v>55</v>
      </c>
      <c r="AE56" s="7" t="s">
        <v>123</v>
      </c>
    </row>
    <row r="57" spans="22:31" hidden="1" x14ac:dyDescent="0.2">
      <c r="V57" s="39">
        <f>A8</f>
        <v>7</v>
      </c>
      <c r="Y57" s="6">
        <v>8</v>
      </c>
      <c r="Z57" s="3">
        <v>57</v>
      </c>
      <c r="AA57" s="3" t="s">
        <v>124</v>
      </c>
      <c r="AD57" s="3">
        <v>56</v>
      </c>
      <c r="AE57" s="7" t="s">
        <v>125</v>
      </c>
    </row>
    <row r="58" spans="22:31" ht="13.5" hidden="1" thickBot="1" x14ac:dyDescent="0.25">
      <c r="V58" s="10" t="e">
        <f>B8</f>
        <v>#REF!</v>
      </c>
      <c r="Y58" s="3"/>
      <c r="Z58" s="3">
        <v>58</v>
      </c>
      <c r="AA58" s="3" t="s">
        <v>126</v>
      </c>
      <c r="AD58" s="3">
        <v>57</v>
      </c>
      <c r="AE58" s="7" t="s">
        <v>127</v>
      </c>
    </row>
    <row r="59" spans="22:31" hidden="1" x14ac:dyDescent="0.2">
      <c r="V59" s="12">
        <f>INT($A$8/1000000)</f>
        <v>0</v>
      </c>
      <c r="W59" s="13"/>
      <c r="X59" s="13"/>
      <c r="Y59" s="37">
        <f>INT($A$8/1000000)</f>
        <v>0</v>
      </c>
      <c r="Z59" s="3">
        <v>59</v>
      </c>
      <c r="AA59" s="3" t="s">
        <v>128</v>
      </c>
      <c r="AD59" s="3">
        <v>58</v>
      </c>
      <c r="AE59" s="7" t="s">
        <v>129</v>
      </c>
    </row>
    <row r="60" spans="22:31" hidden="1" x14ac:dyDescent="0.2">
      <c r="V60" s="17">
        <f>INT($A$8/10000)</f>
        <v>0</v>
      </c>
      <c r="W60" s="18">
        <f>INT($A$8/100000)</f>
        <v>0</v>
      </c>
      <c r="X60" s="18">
        <f>INT($A$8/1000000)*10</f>
        <v>0</v>
      </c>
      <c r="Y60" s="19">
        <f>W60-X60</f>
        <v>0</v>
      </c>
      <c r="Z60" s="3">
        <v>60</v>
      </c>
      <c r="AA60" s="3" t="s">
        <v>130</v>
      </c>
      <c r="AD60" s="3">
        <v>59</v>
      </c>
      <c r="AE60" s="7" t="s">
        <v>131</v>
      </c>
    </row>
    <row r="61" spans="22:31" hidden="1" x14ac:dyDescent="0.2">
      <c r="V61" s="17">
        <f>INT($A$8/1000)</f>
        <v>0</v>
      </c>
      <c r="W61" s="18">
        <f>INT($A$8/1000)</f>
        <v>0</v>
      </c>
      <c r="X61" s="18">
        <f>INT($A$8/100000)*100</f>
        <v>0</v>
      </c>
      <c r="Y61" s="19">
        <f>W61-X61</f>
        <v>0</v>
      </c>
      <c r="Z61" s="3">
        <v>61</v>
      </c>
      <c r="AA61" s="3" t="s">
        <v>132</v>
      </c>
      <c r="AD61" s="3">
        <v>60</v>
      </c>
      <c r="AE61" s="7" t="s">
        <v>133</v>
      </c>
    </row>
    <row r="62" spans="22:31" hidden="1" x14ac:dyDescent="0.2">
      <c r="V62" s="17">
        <f>INT($A$8/100)</f>
        <v>0</v>
      </c>
      <c r="W62" s="18">
        <f>INT($A$8/1000)*10</f>
        <v>0</v>
      </c>
      <c r="X62" s="18">
        <f>(INT($A$8/100))</f>
        <v>0</v>
      </c>
      <c r="Y62" s="24">
        <f>-W62+X62</f>
        <v>0</v>
      </c>
      <c r="Z62" s="3">
        <v>62</v>
      </c>
      <c r="AA62" s="3" t="s">
        <v>134</v>
      </c>
      <c r="AD62" s="3">
        <v>61</v>
      </c>
      <c r="AE62" s="7" t="s">
        <v>135</v>
      </c>
    </row>
    <row r="63" spans="22:31" hidden="1" x14ac:dyDescent="0.2">
      <c r="V63" s="17">
        <f>INT($A$8/10)</f>
        <v>0</v>
      </c>
      <c r="W63" s="18">
        <f>INT($A$8/1)</f>
        <v>7</v>
      </c>
      <c r="X63" s="18">
        <f>INT($A$8/100)*100</f>
        <v>0</v>
      </c>
      <c r="Y63" s="24">
        <f>-X63+W63</f>
        <v>7</v>
      </c>
      <c r="Z63" s="3">
        <v>63</v>
      </c>
      <c r="AA63" s="3" t="s">
        <v>136</v>
      </c>
      <c r="AD63" s="3">
        <v>62</v>
      </c>
      <c r="AE63" s="7" t="s">
        <v>137</v>
      </c>
    </row>
    <row r="64" spans="22:31" ht="13.5" hidden="1" thickBot="1" x14ac:dyDescent="0.25">
      <c r="V64" s="29">
        <f>INT($A$8/1)*100</f>
        <v>700</v>
      </c>
      <c r="W64" s="30">
        <f>INT($A$8/0.01)</f>
        <v>700</v>
      </c>
      <c r="X64" s="31"/>
      <c r="Y64" s="32">
        <f>W64-V64</f>
        <v>0</v>
      </c>
      <c r="Z64" s="3">
        <v>64</v>
      </c>
      <c r="AA64" s="3" t="s">
        <v>138</v>
      </c>
      <c r="AD64" s="3">
        <v>63</v>
      </c>
      <c r="AE64" s="7" t="s">
        <v>139</v>
      </c>
    </row>
    <row r="65" spans="22:31" hidden="1" x14ac:dyDescent="0.2">
      <c r="V65" s="4">
        <f>A9</f>
        <v>8</v>
      </c>
      <c r="Y65" s="6">
        <v>9</v>
      </c>
      <c r="Z65" s="3">
        <v>65</v>
      </c>
      <c r="AA65" s="3" t="s">
        <v>140</v>
      </c>
      <c r="AD65" s="3">
        <v>64</v>
      </c>
      <c r="AE65" s="7" t="s">
        <v>141</v>
      </c>
    </row>
    <row r="66" spans="22:31" ht="13.5" hidden="1" thickBot="1" x14ac:dyDescent="0.25">
      <c r="V66" s="10" t="str">
        <f>B9</f>
        <v>( OCHO NUEVOS PESOS 00/100  M.N.)</v>
      </c>
      <c r="Y66" s="3"/>
      <c r="Z66" s="3">
        <v>66</v>
      </c>
      <c r="AA66" s="3" t="s">
        <v>142</v>
      </c>
      <c r="AD66" s="3">
        <v>65</v>
      </c>
      <c r="AE66" s="7" t="s">
        <v>141</v>
      </c>
    </row>
    <row r="67" spans="22:31" hidden="1" x14ac:dyDescent="0.2">
      <c r="V67" s="12">
        <f>INT($A$9/1000000)</f>
        <v>0</v>
      </c>
      <c r="W67" s="13"/>
      <c r="X67" s="13"/>
      <c r="Y67" s="37">
        <f>INT($A$9/1000000)</f>
        <v>0</v>
      </c>
      <c r="Z67" s="3">
        <v>67</v>
      </c>
      <c r="AA67" s="3" t="s">
        <v>143</v>
      </c>
      <c r="AD67" s="3">
        <v>66</v>
      </c>
      <c r="AE67" s="7" t="s">
        <v>144</v>
      </c>
    </row>
    <row r="68" spans="22:31" hidden="1" x14ac:dyDescent="0.2">
      <c r="V68" s="17">
        <f>INT($A$9/10000)</f>
        <v>0</v>
      </c>
      <c r="W68" s="18">
        <f>INT($A$9/100000)</f>
        <v>0</v>
      </c>
      <c r="X68" s="18">
        <f>INT($A$9/1000000)*10</f>
        <v>0</v>
      </c>
      <c r="Y68" s="19">
        <f>W68-X68</f>
        <v>0</v>
      </c>
      <c r="Z68" s="3">
        <v>68</v>
      </c>
      <c r="AA68" s="3" t="s">
        <v>145</v>
      </c>
      <c r="AD68" s="3">
        <v>67</v>
      </c>
      <c r="AE68" s="7" t="s">
        <v>146</v>
      </c>
    </row>
    <row r="69" spans="22:31" hidden="1" x14ac:dyDescent="0.2">
      <c r="V69" s="17">
        <f>INT($A$9/1000)</f>
        <v>0</v>
      </c>
      <c r="W69" s="18">
        <f>INT($A$9/1000)</f>
        <v>0</v>
      </c>
      <c r="X69" s="18">
        <f>INT($A$9/100000)*100</f>
        <v>0</v>
      </c>
      <c r="Y69" s="19">
        <f>W69-X69</f>
        <v>0</v>
      </c>
      <c r="Z69" s="3">
        <v>69</v>
      </c>
      <c r="AA69" s="3" t="s">
        <v>147</v>
      </c>
      <c r="AD69" s="3">
        <v>68</v>
      </c>
      <c r="AE69" s="7" t="s">
        <v>148</v>
      </c>
    </row>
    <row r="70" spans="22:31" hidden="1" x14ac:dyDescent="0.2">
      <c r="V70" s="17">
        <f>INT($A$9/100)</f>
        <v>0</v>
      </c>
      <c r="W70" s="18">
        <f>INT($A$9/1000)*10</f>
        <v>0</v>
      </c>
      <c r="X70" s="18">
        <f>(INT($A$9/100))</f>
        <v>0</v>
      </c>
      <c r="Y70" s="24">
        <f>-W70+X70</f>
        <v>0</v>
      </c>
      <c r="Z70" s="3">
        <v>70</v>
      </c>
      <c r="AA70" s="3" t="s">
        <v>149</v>
      </c>
      <c r="AD70" s="3">
        <v>69</v>
      </c>
      <c r="AE70" s="7" t="s">
        <v>150</v>
      </c>
    </row>
    <row r="71" spans="22:31" hidden="1" x14ac:dyDescent="0.2">
      <c r="V71" s="17">
        <f>INT($A$9/10)</f>
        <v>0</v>
      </c>
      <c r="W71" s="18">
        <f>INT($A$9/1)</f>
        <v>8</v>
      </c>
      <c r="X71" s="18">
        <f>INT($A$9/100)*100</f>
        <v>0</v>
      </c>
      <c r="Y71" s="24">
        <f>-X71+W71</f>
        <v>8</v>
      </c>
      <c r="Z71" s="3">
        <v>71</v>
      </c>
      <c r="AA71" s="3" t="s">
        <v>151</v>
      </c>
      <c r="AD71" s="3">
        <v>70</v>
      </c>
      <c r="AE71" s="7" t="s">
        <v>152</v>
      </c>
    </row>
    <row r="72" spans="22:31" ht="13.5" hidden="1" thickBot="1" x14ac:dyDescent="0.25">
      <c r="V72" s="29">
        <f>INT($A$9/1)*100</f>
        <v>800</v>
      </c>
      <c r="W72" s="30">
        <f>INT($A$9/0.01)</f>
        <v>800</v>
      </c>
      <c r="X72" s="31"/>
      <c r="Y72" s="32">
        <f>W72-V72</f>
        <v>0</v>
      </c>
      <c r="Z72" s="3">
        <v>72</v>
      </c>
      <c r="AA72" s="3" t="s">
        <v>153</v>
      </c>
      <c r="AD72" s="3">
        <v>71</v>
      </c>
      <c r="AE72" s="7" t="s">
        <v>154</v>
      </c>
    </row>
    <row r="73" spans="22:31" hidden="1" x14ac:dyDescent="0.2">
      <c r="V73" s="4">
        <f>A10</f>
        <v>9</v>
      </c>
      <c r="Y73" s="6">
        <v>10</v>
      </c>
      <c r="Z73" s="3">
        <v>73</v>
      </c>
      <c r="AA73" s="3" t="s">
        <v>155</v>
      </c>
      <c r="AD73" s="3">
        <v>72</v>
      </c>
      <c r="AE73" s="7" t="s">
        <v>156</v>
      </c>
    </row>
    <row r="74" spans="22:31" ht="13.5" hidden="1" thickBot="1" x14ac:dyDescent="0.25">
      <c r="V74" s="10" t="e">
        <f>B10</f>
        <v>#REF!</v>
      </c>
      <c r="Y74" s="3"/>
      <c r="Z74" s="3">
        <v>74</v>
      </c>
      <c r="AA74" s="3" t="s">
        <v>157</v>
      </c>
      <c r="AD74" s="3">
        <v>73</v>
      </c>
      <c r="AE74" s="7" t="s">
        <v>158</v>
      </c>
    </row>
    <row r="75" spans="22:31" hidden="1" x14ac:dyDescent="0.2">
      <c r="V75" s="12">
        <f>INT($A$10/1000000)</f>
        <v>0</v>
      </c>
      <c r="W75" s="13"/>
      <c r="X75" s="13"/>
      <c r="Y75" s="37">
        <f>INT($A$10/1000000)</f>
        <v>0</v>
      </c>
      <c r="Z75" s="3">
        <v>75</v>
      </c>
      <c r="AA75" s="3" t="s">
        <v>159</v>
      </c>
      <c r="AD75" s="3">
        <v>74</v>
      </c>
      <c r="AE75" s="7" t="s">
        <v>160</v>
      </c>
    </row>
    <row r="76" spans="22:31" hidden="1" x14ac:dyDescent="0.2">
      <c r="V76" s="17">
        <f>INT($A$10/10000)</f>
        <v>0</v>
      </c>
      <c r="W76" s="18">
        <f>INT($A$10/100000)</f>
        <v>0</v>
      </c>
      <c r="X76" s="18">
        <f>INT($A$10/1000000)*10</f>
        <v>0</v>
      </c>
      <c r="Y76" s="19">
        <f>W76-X76</f>
        <v>0</v>
      </c>
      <c r="Z76" s="3">
        <v>76</v>
      </c>
      <c r="AA76" s="3" t="s">
        <v>161</v>
      </c>
      <c r="AD76" s="3">
        <v>75</v>
      </c>
      <c r="AE76" s="7" t="s">
        <v>162</v>
      </c>
    </row>
    <row r="77" spans="22:31" hidden="1" x14ac:dyDescent="0.2">
      <c r="V77" s="17">
        <f>INT($A$10/1000)</f>
        <v>0</v>
      </c>
      <c r="W77" s="18">
        <f>INT($A$10/1000)</f>
        <v>0</v>
      </c>
      <c r="X77" s="18">
        <f>INT($A$10/100000)*100</f>
        <v>0</v>
      </c>
      <c r="Y77" s="19">
        <f>W77-X77</f>
        <v>0</v>
      </c>
      <c r="Z77" s="3">
        <v>77</v>
      </c>
      <c r="AA77" s="3" t="s">
        <v>163</v>
      </c>
      <c r="AD77" s="3">
        <v>76</v>
      </c>
      <c r="AE77" s="7" t="s">
        <v>164</v>
      </c>
    </row>
    <row r="78" spans="22:31" hidden="1" x14ac:dyDescent="0.2">
      <c r="V78" s="17">
        <f>INT($A$10/100)</f>
        <v>0</v>
      </c>
      <c r="W78" s="18">
        <f>INT($A$10/1000)*10</f>
        <v>0</v>
      </c>
      <c r="X78" s="18">
        <f>(INT($A$10/100))</f>
        <v>0</v>
      </c>
      <c r="Y78" s="24">
        <f>-W78+X78</f>
        <v>0</v>
      </c>
      <c r="Z78" s="3">
        <v>78</v>
      </c>
      <c r="AA78" s="3" t="s">
        <v>165</v>
      </c>
      <c r="AD78" s="3">
        <v>77</v>
      </c>
      <c r="AE78" s="7" t="s">
        <v>166</v>
      </c>
    </row>
    <row r="79" spans="22:31" hidden="1" x14ac:dyDescent="0.2">
      <c r="V79" s="17">
        <f>INT($A$10/10)</f>
        <v>0</v>
      </c>
      <c r="W79" s="18">
        <f>INT($A$10/1)</f>
        <v>9</v>
      </c>
      <c r="X79" s="18">
        <f>INT($A$10/100)*100</f>
        <v>0</v>
      </c>
      <c r="Y79" s="24">
        <f>-X79+W79</f>
        <v>9</v>
      </c>
      <c r="Z79" s="3">
        <v>79</v>
      </c>
      <c r="AA79" s="3" t="s">
        <v>167</v>
      </c>
      <c r="AD79" s="3">
        <v>78</v>
      </c>
      <c r="AE79" s="7" t="s">
        <v>168</v>
      </c>
    </row>
    <row r="80" spans="22:31" ht="13.5" hidden="1" thickBot="1" x14ac:dyDescent="0.25">
      <c r="V80" s="29">
        <f>INT($A$10/1)*100</f>
        <v>900</v>
      </c>
      <c r="W80" s="30">
        <f>INT($A$10/0.01)</f>
        <v>900</v>
      </c>
      <c r="X80" s="31"/>
      <c r="Y80" s="32">
        <f>W80-V80</f>
        <v>0</v>
      </c>
      <c r="Z80" s="3">
        <v>80</v>
      </c>
      <c r="AA80" s="3" t="s">
        <v>169</v>
      </c>
      <c r="AD80" s="3">
        <v>79</v>
      </c>
      <c r="AE80" s="7" t="s">
        <v>170</v>
      </c>
    </row>
    <row r="81" spans="26:31" hidden="1" x14ac:dyDescent="0.2">
      <c r="Z81" s="3">
        <v>81</v>
      </c>
      <c r="AA81" s="3" t="s">
        <v>171</v>
      </c>
      <c r="AD81" s="3">
        <v>80</v>
      </c>
      <c r="AE81" s="7" t="s">
        <v>172</v>
      </c>
    </row>
    <row r="82" spans="26:31" hidden="1" x14ac:dyDescent="0.2">
      <c r="Z82" s="3">
        <v>82</v>
      </c>
      <c r="AA82" s="3" t="s">
        <v>173</v>
      </c>
      <c r="AD82" s="3">
        <v>81</v>
      </c>
      <c r="AE82" s="7" t="s">
        <v>174</v>
      </c>
    </row>
    <row r="83" spans="26:31" hidden="1" x14ac:dyDescent="0.2">
      <c r="Z83" s="3">
        <v>83</v>
      </c>
      <c r="AA83" s="3" t="s">
        <v>175</v>
      </c>
      <c r="AD83" s="3">
        <v>82</v>
      </c>
      <c r="AE83" s="7" t="s">
        <v>176</v>
      </c>
    </row>
    <row r="84" spans="26:31" hidden="1" x14ac:dyDescent="0.2">
      <c r="Z84" s="3">
        <v>84</v>
      </c>
      <c r="AA84" s="3" t="s">
        <v>177</v>
      </c>
      <c r="AD84" s="3">
        <v>83</v>
      </c>
      <c r="AE84" s="7" t="s">
        <v>178</v>
      </c>
    </row>
    <row r="85" spans="26:31" hidden="1" x14ac:dyDescent="0.2">
      <c r="Z85" s="3">
        <v>85</v>
      </c>
      <c r="AA85" s="3" t="s">
        <v>179</v>
      </c>
      <c r="AD85" s="3">
        <v>84</v>
      </c>
      <c r="AE85" s="7" t="s">
        <v>180</v>
      </c>
    </row>
    <row r="86" spans="26:31" hidden="1" x14ac:dyDescent="0.2">
      <c r="Z86" s="3">
        <v>86</v>
      </c>
      <c r="AA86" s="3" t="s">
        <v>181</v>
      </c>
      <c r="AD86" s="3">
        <v>85</v>
      </c>
      <c r="AE86" s="7" t="s">
        <v>182</v>
      </c>
    </row>
    <row r="87" spans="26:31" hidden="1" x14ac:dyDescent="0.2">
      <c r="Z87" s="3">
        <v>87</v>
      </c>
      <c r="AA87" s="3" t="s">
        <v>183</v>
      </c>
      <c r="AD87" s="3">
        <v>86</v>
      </c>
      <c r="AE87" s="7" t="s">
        <v>184</v>
      </c>
    </row>
    <row r="88" spans="26:31" hidden="1" x14ac:dyDescent="0.2">
      <c r="Z88" s="3">
        <v>88</v>
      </c>
      <c r="AA88" s="3" t="s">
        <v>185</v>
      </c>
      <c r="AD88" s="3">
        <v>87</v>
      </c>
      <c r="AE88" s="7" t="s">
        <v>186</v>
      </c>
    </row>
    <row r="89" spans="26:31" hidden="1" x14ac:dyDescent="0.2">
      <c r="Z89" s="3">
        <v>89</v>
      </c>
      <c r="AA89" s="3" t="s">
        <v>187</v>
      </c>
      <c r="AD89" s="3">
        <v>88</v>
      </c>
      <c r="AE89" s="7" t="s">
        <v>188</v>
      </c>
    </row>
    <row r="90" spans="26:31" hidden="1" x14ac:dyDescent="0.2">
      <c r="Z90" s="3">
        <v>90</v>
      </c>
      <c r="AA90" s="3" t="s">
        <v>189</v>
      </c>
      <c r="AD90" s="3">
        <v>89</v>
      </c>
      <c r="AE90" s="7" t="s">
        <v>190</v>
      </c>
    </row>
    <row r="91" spans="26:31" hidden="1" x14ac:dyDescent="0.2">
      <c r="Z91" s="3">
        <v>91</v>
      </c>
      <c r="AA91" s="3" t="s">
        <v>191</v>
      </c>
      <c r="AD91" s="3">
        <v>90</v>
      </c>
      <c r="AE91" s="7" t="s">
        <v>192</v>
      </c>
    </row>
    <row r="92" spans="26:31" hidden="1" x14ac:dyDescent="0.2">
      <c r="Z92" s="3">
        <v>92</v>
      </c>
      <c r="AA92" s="3" t="s">
        <v>193</v>
      </c>
      <c r="AD92" s="3">
        <v>91</v>
      </c>
      <c r="AE92" s="7" t="s">
        <v>194</v>
      </c>
    </row>
    <row r="93" spans="26:31" hidden="1" x14ac:dyDescent="0.2">
      <c r="Z93" s="3">
        <v>93</v>
      </c>
      <c r="AA93" s="3" t="s">
        <v>195</v>
      </c>
      <c r="AD93" s="3">
        <v>92</v>
      </c>
      <c r="AE93" s="7" t="s">
        <v>196</v>
      </c>
    </row>
    <row r="94" spans="26:31" hidden="1" x14ac:dyDescent="0.2">
      <c r="Z94" s="3">
        <v>94</v>
      </c>
      <c r="AA94" s="3" t="s">
        <v>197</v>
      </c>
      <c r="AD94" s="3">
        <v>93</v>
      </c>
      <c r="AE94" s="7" t="s">
        <v>198</v>
      </c>
    </row>
    <row r="95" spans="26:31" hidden="1" x14ac:dyDescent="0.2">
      <c r="Z95" s="3">
        <v>95</v>
      </c>
      <c r="AA95" s="3" t="s">
        <v>199</v>
      </c>
      <c r="AD95" s="3">
        <v>94</v>
      </c>
      <c r="AE95" s="7" t="s">
        <v>200</v>
      </c>
    </row>
    <row r="96" spans="26:31" hidden="1" x14ac:dyDescent="0.2">
      <c r="Z96" s="3">
        <v>96</v>
      </c>
      <c r="AA96" s="3" t="s">
        <v>201</v>
      </c>
      <c r="AD96" s="3">
        <v>95</v>
      </c>
      <c r="AE96" s="7" t="s">
        <v>202</v>
      </c>
    </row>
    <row r="97" spans="26:31" hidden="1" x14ac:dyDescent="0.2">
      <c r="Z97" s="3">
        <v>97</v>
      </c>
      <c r="AA97" s="3" t="s">
        <v>203</v>
      </c>
      <c r="AD97" s="3">
        <v>96</v>
      </c>
      <c r="AE97" s="7" t="s">
        <v>204</v>
      </c>
    </row>
    <row r="98" spans="26:31" hidden="1" x14ac:dyDescent="0.2">
      <c r="Z98" s="3">
        <v>98</v>
      </c>
      <c r="AA98" s="3" t="s">
        <v>205</v>
      </c>
      <c r="AD98" s="3">
        <v>97</v>
      </c>
      <c r="AE98" s="7" t="s">
        <v>206</v>
      </c>
    </row>
    <row r="99" spans="26:31" hidden="1" x14ac:dyDescent="0.2">
      <c r="Z99" s="3">
        <v>99</v>
      </c>
      <c r="AA99" s="3" t="s">
        <v>207</v>
      </c>
      <c r="AD99" s="3">
        <v>98</v>
      </c>
      <c r="AE99" s="7" t="s">
        <v>208</v>
      </c>
    </row>
    <row r="100" spans="26:31" hidden="1" x14ac:dyDescent="0.2">
      <c r="Z100" s="3">
        <v>100</v>
      </c>
      <c r="AA100" s="3" t="s">
        <v>209</v>
      </c>
      <c r="AD100" s="3">
        <v>99</v>
      </c>
      <c r="AE100" s="7" t="s">
        <v>210</v>
      </c>
    </row>
    <row r="101" spans="26:31" hidden="1" x14ac:dyDescent="0.2">
      <c r="AD101" s="3">
        <v>0</v>
      </c>
      <c r="AE101" s="7" t="s">
        <v>211</v>
      </c>
    </row>
  </sheetData>
  <sheetProtection password="F9BE" sheet="1" objects="1" scenarios="1"/>
  <phoneticPr fontId="0" type="noConversion"/>
  <printOptions gridLines="1" gridLinesSet="0"/>
  <pageMargins left="0.75" right="0.75" top="1" bottom="1" header="0.511811024" footer="0.511811024"/>
  <pageSetup orientation="portrait" horizontalDpi="300" verticalDpi="300" r:id="rId1"/>
  <headerFooter alignWithMargins="0">
    <oddHeader>&amp;A</oddHeader>
    <oddFooter>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6AE687B167D14988CB8D2422FA1C15" ma:contentTypeVersion="5" ma:contentTypeDescription="Crear nuevo documento." ma:contentTypeScope="" ma:versionID="45d16b79f2a1757cb77193dd871cbbb7">
  <xsd:schema xmlns:xsd="http://www.w3.org/2001/XMLSchema" xmlns:xs="http://www.w3.org/2001/XMLSchema" xmlns:p="http://schemas.microsoft.com/office/2006/metadata/properties" xmlns:ns3="7755c317-35ad-47f4-a68f-3d7b4c819ff4" targetNamespace="http://schemas.microsoft.com/office/2006/metadata/properties" ma:root="true" ma:fieldsID="a8d5fb2e2a669263e6e15b16ec99da37" ns3:_="">
    <xsd:import namespace="7755c317-35ad-47f4-a68f-3d7b4c819ff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5c317-35ad-47f4-a68f-3d7b4c819ff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0B4656-FD38-4052-A050-735C5597CCB0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7755c317-35ad-47f4-a68f-3d7b4c819ff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EB5DEF-393B-4DA1-9D75-69F9BBE95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C75EE-991B-4FAA-89FE-4C0FF0C69D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55c317-35ad-47f4-a68f-3d7b4c819f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TEXTOS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2000</dc:title>
  <dc:subject>ELABORACION DE FORMATO ACTUALIZADO.</dc:subject>
  <dc:creator>BANCO BAJIO</dc:creator>
  <cp:keywords>BAJISAI00</cp:keywords>
  <dc:description>EDICION ESPECIAL DE FORMATO PARA CONSTRUCCION</dc:description>
  <cp:lastModifiedBy>ADMIN</cp:lastModifiedBy>
  <cp:lastPrinted>2024-10-25T04:39:53Z</cp:lastPrinted>
  <dcterms:created xsi:type="dcterms:W3CDTF">1998-05-03T17:20:22Z</dcterms:created>
  <dcterms:modified xsi:type="dcterms:W3CDTF">2024-10-26T02:02:27Z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0x010100756AE687B167D14988CB8D2422FA1C15</vt:lpwstr>
  </property>
</Properties>
</file>