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Usuario\Documents\MAESTRIA\INGENIERIA DE COSTOS\"/>
    </mc:Choice>
  </mc:AlternateContent>
  <xr:revisionPtr revIDLastSave="0" documentId="13_ncr:1_{EAAF73D1-F435-4B8B-8D0F-AE7D7E02E2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TO TIPO INMUEBLES" sheetId="1" r:id="rId1"/>
    <sheet name="Hoja1" sheetId="21" r:id="rId2"/>
    <sheet name="TEXTOS" sheetId="20" state="hidden" r:id="rId3"/>
  </sheets>
  <definedNames>
    <definedName name="_xlnm.Print_Area" localSheetId="0">'FORMATO TIPO INMUEBLES'!$A$1:$W$335</definedName>
    <definedName name="_xlnm.Print_Titles" localSheetId="0">'FORMATO TIPO INMUEBLES'!$1:$4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8" i="1" l="1"/>
  <c r="K181" i="1"/>
  <c r="P181" i="1" s="1"/>
  <c r="U181" i="1" s="1"/>
  <c r="K180" i="1"/>
  <c r="P180" i="1" s="1"/>
  <c r="U180" i="1" s="1"/>
  <c r="K182" i="1"/>
  <c r="P182" i="1" s="1"/>
  <c r="U182" i="1" s="1"/>
  <c r="K179" i="1"/>
  <c r="K183" i="1"/>
  <c r="F97" i="1"/>
  <c r="U171" i="1"/>
  <c r="U160" i="1"/>
  <c r="K164" i="1" s="1"/>
  <c r="P179" i="1" l="1"/>
  <c r="U179" i="1" s="1"/>
  <c r="P178" i="1"/>
  <c r="U178" i="1" s="1"/>
  <c r="P183" i="1"/>
  <c r="U183" i="1" s="1"/>
  <c r="F157" i="1" l="1"/>
  <c r="P177" i="1"/>
  <c r="U177" i="1" s="1"/>
  <c r="F155" i="1" l="1"/>
  <c r="F34" i="1"/>
  <c r="U18" i="1" l="1"/>
  <c r="Z195" i="1" l="1"/>
  <c r="E167" i="1" l="1"/>
  <c r="X184" i="1"/>
  <c r="X176" i="1"/>
  <c r="F128" i="1"/>
  <c r="M225" i="1"/>
  <c r="W80" i="20"/>
  <c r="V80" i="20"/>
  <c r="X79" i="20"/>
  <c r="W79" i="20"/>
  <c r="V79" i="20"/>
  <c r="W78" i="20"/>
  <c r="Y78" i="20" s="1"/>
  <c r="X78" i="20"/>
  <c r="V78" i="20"/>
  <c r="W77" i="20"/>
  <c r="X77" i="20"/>
  <c r="V77" i="20"/>
  <c r="W76" i="20"/>
  <c r="X76" i="20"/>
  <c r="V76" i="20"/>
  <c r="Y75" i="20"/>
  <c r="V75" i="20"/>
  <c r="V73" i="20"/>
  <c r="W72" i="20"/>
  <c r="V72" i="20"/>
  <c r="X71" i="20"/>
  <c r="W71" i="20"/>
  <c r="V71" i="20"/>
  <c r="W70" i="20"/>
  <c r="Y70" i="20" s="1"/>
  <c r="X70" i="20"/>
  <c r="V70" i="20"/>
  <c r="W69" i="20"/>
  <c r="X69" i="20"/>
  <c r="V69" i="20"/>
  <c r="W68" i="20"/>
  <c r="X68" i="20"/>
  <c r="V68" i="20"/>
  <c r="Y67" i="20"/>
  <c r="V67" i="20"/>
  <c r="V65" i="20"/>
  <c r="W64" i="20"/>
  <c r="Y64" i="20" s="1"/>
  <c r="V64" i="20"/>
  <c r="X63" i="20"/>
  <c r="W63" i="20"/>
  <c r="V63" i="20"/>
  <c r="W62" i="20"/>
  <c r="X62" i="20"/>
  <c r="V62" i="20"/>
  <c r="W61" i="20"/>
  <c r="X61" i="20"/>
  <c r="V61" i="20"/>
  <c r="W60" i="20"/>
  <c r="X60" i="20"/>
  <c r="V60" i="20"/>
  <c r="Y59" i="20"/>
  <c r="V59" i="20"/>
  <c r="V57" i="20"/>
  <c r="W56" i="20"/>
  <c r="V56" i="20"/>
  <c r="X55" i="20"/>
  <c r="W55" i="20"/>
  <c r="V55" i="20"/>
  <c r="W54" i="20"/>
  <c r="X54" i="20"/>
  <c r="Y54" i="20" s="1"/>
  <c r="V54" i="20"/>
  <c r="W53" i="20"/>
  <c r="X53" i="20"/>
  <c r="V53" i="20"/>
  <c r="W52" i="20"/>
  <c r="X52" i="20"/>
  <c r="Y52" i="20" s="1"/>
  <c r="V52" i="20"/>
  <c r="Y51" i="20"/>
  <c r="V51" i="20"/>
  <c r="V49" i="20"/>
  <c r="W48" i="20"/>
  <c r="V48" i="20"/>
  <c r="X47" i="20"/>
  <c r="W47" i="20"/>
  <c r="V47" i="20"/>
  <c r="W46" i="20"/>
  <c r="X46" i="20"/>
  <c r="V46" i="20"/>
  <c r="W45" i="20"/>
  <c r="X45" i="20"/>
  <c r="V45" i="20"/>
  <c r="W44" i="20"/>
  <c r="X44" i="20"/>
  <c r="V44" i="20"/>
  <c r="Y43" i="20"/>
  <c r="V43" i="20"/>
  <c r="V41" i="20"/>
  <c r="W40" i="20"/>
  <c r="V40" i="20"/>
  <c r="X39" i="20"/>
  <c r="W39" i="20"/>
  <c r="V39" i="20"/>
  <c r="W38" i="20"/>
  <c r="Y38" i="20" s="1"/>
  <c r="X38" i="20"/>
  <c r="V38" i="20"/>
  <c r="W37" i="20"/>
  <c r="X37" i="20"/>
  <c r="V37" i="20"/>
  <c r="W36" i="20"/>
  <c r="X36" i="20"/>
  <c r="V36" i="20"/>
  <c r="Y35" i="20"/>
  <c r="V35" i="20"/>
  <c r="V33" i="20"/>
  <c r="W32" i="20"/>
  <c r="V32" i="20"/>
  <c r="X31" i="20"/>
  <c r="W31" i="20"/>
  <c r="V31" i="20"/>
  <c r="W30" i="20"/>
  <c r="X30" i="20"/>
  <c r="V30" i="20"/>
  <c r="W29" i="20"/>
  <c r="X29" i="20"/>
  <c r="V29" i="20"/>
  <c r="W28" i="20"/>
  <c r="X28" i="20"/>
  <c r="V28" i="20"/>
  <c r="Y27" i="20"/>
  <c r="V27" i="20"/>
  <c r="V26" i="20"/>
  <c r="V25" i="20"/>
  <c r="A1" i="20"/>
  <c r="W7" i="20" s="1"/>
  <c r="A2" i="20"/>
  <c r="V9" i="20" s="1"/>
  <c r="A3" i="20"/>
  <c r="V19" i="20" s="1"/>
  <c r="Y40" i="20"/>
  <c r="Y55" i="20"/>
  <c r="Y61" i="20"/>
  <c r="Y63" i="20"/>
  <c r="Y69" i="20"/>
  <c r="Y71" i="20"/>
  <c r="Y32" i="20"/>
  <c r="Y36" i="20"/>
  <c r="Y48" i="20"/>
  <c r="Y80" i="20" l="1"/>
  <c r="Y37" i="20"/>
  <c r="Y31" i="20"/>
  <c r="Y28" i="20"/>
  <c r="Y77" i="20"/>
  <c r="Y45" i="20"/>
  <c r="Y72" i="20"/>
  <c r="Y62" i="20"/>
  <c r="Y46" i="20"/>
  <c r="Y79" i="20"/>
  <c r="Y76" i="20"/>
  <c r="Y39" i="20"/>
  <c r="B5" i="20" s="1"/>
  <c r="V34" i="20" s="1"/>
  <c r="Y47" i="20"/>
  <c r="Y53" i="20"/>
  <c r="Y56" i="20"/>
  <c r="B7" i="20" s="1"/>
  <c r="V50" i="20" s="1"/>
  <c r="Y68" i="20"/>
  <c r="B9" i="20" s="1"/>
  <c r="V66" i="20" s="1"/>
  <c r="Y60" i="20"/>
  <c r="F131" i="1"/>
  <c r="F134" i="1" s="1"/>
  <c r="Y29" i="20"/>
  <c r="X225" i="1"/>
  <c r="X227" i="1" s="1"/>
  <c r="Y30" i="20"/>
  <c r="Y44" i="20"/>
  <c r="V4" i="20"/>
  <c r="V7" i="20"/>
  <c r="X6" i="20"/>
  <c r="X4" i="20"/>
  <c r="X7" i="20"/>
  <c r="Y7" i="20" s="1"/>
  <c r="W5" i="20"/>
  <c r="V5" i="20"/>
  <c r="Y3" i="20"/>
  <c r="W8" i="20"/>
  <c r="V1" i="20"/>
  <c r="W6" i="20"/>
  <c r="V8" i="20"/>
  <c r="U185" i="1"/>
  <c r="W14" i="20"/>
  <c r="W4" i="20"/>
  <c r="V3" i="20"/>
  <c r="V6" i="20"/>
  <c r="V23" i="20"/>
  <c r="V22" i="20"/>
  <c r="W22" i="20"/>
  <c r="V14" i="20"/>
  <c r="V17" i="20"/>
  <c r="W20" i="20"/>
  <c r="V24" i="20"/>
  <c r="V20" i="20"/>
  <c r="W24" i="20"/>
  <c r="W16" i="20"/>
  <c r="W12" i="20"/>
  <c r="V15" i="20"/>
  <c r="V16" i="20"/>
  <c r="X15" i="20"/>
  <c r="X5" i="20"/>
  <c r="X20" i="20"/>
  <c r="W23" i="20"/>
  <c r="V13" i="20"/>
  <c r="V12" i="20"/>
  <c r="Y11" i="20"/>
  <c r="X13" i="20"/>
  <c r="V11" i="20"/>
  <c r="W13" i="20"/>
  <c r="W15" i="20"/>
  <c r="V21" i="20"/>
  <c r="Y19" i="20"/>
  <c r="W21" i="20"/>
  <c r="X23" i="20"/>
  <c r="X14" i="20"/>
  <c r="X21" i="20"/>
  <c r="X12" i="20"/>
  <c r="X22" i="20"/>
  <c r="B8" i="20" l="1"/>
  <c r="V58" i="20" s="1"/>
  <c r="B6" i="20"/>
  <c r="V42" i="20" s="1"/>
  <c r="Y6" i="20"/>
  <c r="Y13" i="20"/>
  <c r="Y24" i="20"/>
  <c r="Y4" i="20"/>
  <c r="Y5" i="20"/>
  <c r="B10" i="20" s="1"/>
  <c r="V74" i="20" s="1"/>
  <c r="Y14" i="20"/>
  <c r="Y8" i="20"/>
  <c r="Y12" i="20"/>
  <c r="Y20" i="20"/>
  <c r="Y22" i="20"/>
  <c r="Y16" i="20"/>
  <c r="Y23" i="20"/>
  <c r="Y15" i="20"/>
  <c r="Y21" i="20"/>
  <c r="B1" i="20" l="1"/>
  <c r="V2" i="20" s="1"/>
  <c r="P164" i="1"/>
  <c r="B2" i="20"/>
  <c r="V10" i="20" s="1"/>
  <c r="B3" i="20"/>
  <c r="V18" i="20" s="1"/>
  <c r="U164" i="1" l="1"/>
  <c r="U167" i="1" s="1"/>
  <c r="U189" i="1" s="1"/>
  <c r="U168" i="1" l="1"/>
  <c r="U186" i="1" l="1"/>
  <c r="T196" i="1"/>
  <c r="T225" i="1" s="1"/>
  <c r="S14" i="1" l="1"/>
  <c r="X224" i="1"/>
  <c r="C9" i="21" s="1"/>
  <c r="F7" i="21" s="1"/>
  <c r="X226" i="1"/>
  <c r="Z196" i="1"/>
  <c r="I7" i="21" l="1"/>
  <c r="J7" i="21"/>
  <c r="D7" i="21"/>
  <c r="D8" i="21" s="1"/>
  <c r="I24" i="21" s="1"/>
  <c r="G7" i="21"/>
  <c r="G8" i="21" s="1"/>
  <c r="L22" i="21" s="1"/>
  <c r="E7" i="21"/>
  <c r="H7" i="21"/>
  <c r="K7" i="21"/>
  <c r="N7" i="21" s="1"/>
  <c r="J8" i="21" l="1"/>
  <c r="Q23" i="21" s="1"/>
  <c r="E8" i="21"/>
  <c r="J21" i="21" s="1"/>
  <c r="I22" i="21"/>
  <c r="I23" i="21"/>
  <c r="I18" i="21"/>
  <c r="L8" i="21"/>
  <c r="L7" i="21"/>
  <c r="M7" i="21" s="1"/>
  <c r="K8" i="21"/>
  <c r="S17" i="21" s="1"/>
  <c r="H8" i="21"/>
  <c r="O26" i="21" s="1"/>
  <c r="I8" i="21"/>
  <c r="P23" i="21" s="1"/>
  <c r="F8" i="21"/>
  <c r="K22" i="21" s="1"/>
  <c r="L24" i="21"/>
  <c r="L23" i="21"/>
  <c r="I17" i="21"/>
  <c r="F28" i="21"/>
  <c r="Q24" i="21"/>
  <c r="Q22" i="21"/>
  <c r="I21" i="21"/>
  <c r="J18" i="21"/>
  <c r="J19" i="21"/>
  <c r="H28" i="21"/>
  <c r="J20" i="21"/>
  <c r="J23" i="21"/>
  <c r="J17" i="21"/>
  <c r="J24" i="21"/>
  <c r="J22" i="21"/>
  <c r="J16" i="21"/>
  <c r="I16" i="21"/>
  <c r="I20" i="21"/>
  <c r="I19" i="21"/>
  <c r="P24" i="21" l="1"/>
  <c r="P20" i="21"/>
  <c r="S24" i="21"/>
  <c r="Q18" i="21"/>
  <c r="R26" i="21"/>
  <c r="S19" i="21"/>
  <c r="Q17" i="21"/>
  <c r="P22" i="21"/>
  <c r="Q19" i="21"/>
  <c r="S20" i="21"/>
  <c r="Q21" i="21"/>
  <c r="Q20" i="21"/>
  <c r="S18" i="21"/>
  <c r="L20" i="21"/>
  <c r="N20" i="21"/>
  <c r="P17" i="21"/>
  <c r="L18" i="21"/>
  <c r="L19" i="21"/>
  <c r="L16" i="21"/>
  <c r="N19" i="21"/>
  <c r="L21" i="21"/>
  <c r="L17" i="21"/>
  <c r="N23" i="21"/>
  <c r="P16" i="21"/>
  <c r="N22" i="21"/>
  <c r="M26" i="21"/>
  <c r="N21" i="21"/>
  <c r="N16" i="21"/>
  <c r="S22" i="21"/>
  <c r="Q16" i="21"/>
  <c r="N18" i="21"/>
  <c r="S21" i="21"/>
  <c r="N17" i="21"/>
  <c r="S23" i="21"/>
  <c r="S16" i="21"/>
  <c r="N24" i="21"/>
  <c r="P21" i="21"/>
  <c r="K16" i="21"/>
  <c r="K18" i="21"/>
  <c r="K19" i="21"/>
  <c r="P19" i="21"/>
  <c r="P18" i="21"/>
  <c r="K23" i="21"/>
  <c r="K20" i="21"/>
  <c r="K21" i="21"/>
  <c r="K17" i="21"/>
  <c r="K24" i="21"/>
  <c r="J26" i="21"/>
  <c r="I26" i="21"/>
  <c r="Q26" i="21" l="1"/>
  <c r="L26" i="21"/>
  <c r="P26" i="21"/>
  <c r="S26" i="21"/>
  <c r="N26" i="21"/>
  <c r="K26" i="21"/>
  <c r="J28" i="21" l="1"/>
  <c r="C11" i="21" s="1"/>
  <c r="A11" i="21" s="1"/>
  <c r="D227" i="1" l="1"/>
  <c r="M15" i="1" s="1"/>
</calcChain>
</file>

<file path=xl/sharedStrings.xml><?xml version="1.0" encoding="utf-8"?>
<sst xmlns="http://schemas.openxmlformats.org/spreadsheetml/2006/main" count="585" uniqueCount="514">
  <si>
    <t xml:space="preserve">EQUIPAMIENTO URBANO </t>
  </si>
  <si>
    <t>CON DISTANCIAS</t>
  </si>
  <si>
    <t>AL INMUEBLE VALUADO:</t>
  </si>
  <si>
    <t xml:space="preserve"> </t>
  </si>
  <si>
    <t>USO DE SUELO:</t>
  </si>
  <si>
    <t>IMPORTANCIA</t>
  </si>
  <si>
    <t>FACTOR</t>
  </si>
  <si>
    <t>OTRO</t>
  </si>
  <si>
    <t>SUPERFICIE</t>
  </si>
  <si>
    <t>B) DE LAS CONSTRUCCIONES:</t>
  </si>
  <si>
    <t>NETO DE</t>
  </si>
  <si>
    <t>DEL TERRENO</t>
  </si>
  <si>
    <t>VALOR DE</t>
  </si>
  <si>
    <t xml:space="preserve"> UN</t>
  </si>
  <si>
    <t xml:space="preserve"> CIENTO</t>
  </si>
  <si>
    <t xml:space="preserve"> 01</t>
  </si>
  <si>
    <t xml:space="preserve"> DOS</t>
  </si>
  <si>
    <t xml:space="preserve"> DOSCIENTOS</t>
  </si>
  <si>
    <t xml:space="preserve"> 02</t>
  </si>
  <si>
    <t xml:space="preserve"> TRES</t>
  </si>
  <si>
    <t xml:space="preserve"> TRESCIENTOS</t>
  </si>
  <si>
    <t xml:space="preserve"> 03</t>
  </si>
  <si>
    <t xml:space="preserve"> CUATRO</t>
  </si>
  <si>
    <t xml:space="preserve"> CUATROCIENTOS</t>
  </si>
  <si>
    <t xml:space="preserve"> 04</t>
  </si>
  <si>
    <t xml:space="preserve"> CINCO</t>
  </si>
  <si>
    <t xml:space="preserve"> QUINIENTOS</t>
  </si>
  <si>
    <t xml:space="preserve"> 05</t>
  </si>
  <si>
    <t xml:space="preserve"> SEIS</t>
  </si>
  <si>
    <t xml:space="preserve"> SEISCIENTOS</t>
  </si>
  <si>
    <t xml:space="preserve"> 06</t>
  </si>
  <si>
    <t xml:space="preserve"> SIETE</t>
  </si>
  <si>
    <t xml:space="preserve"> SETECIENTOS</t>
  </si>
  <si>
    <t xml:space="preserve"> 07</t>
  </si>
  <si>
    <t xml:space="preserve"> OCHO</t>
  </si>
  <si>
    <t xml:space="preserve"> OCHOCIENTOS</t>
  </si>
  <si>
    <t xml:space="preserve"> 08</t>
  </si>
  <si>
    <t xml:space="preserve"> NUEVE</t>
  </si>
  <si>
    <t xml:space="preserve"> NOVECIENTOS</t>
  </si>
  <si>
    <t xml:space="preserve"> 09</t>
  </si>
  <si>
    <t xml:space="preserve"> DIEZ</t>
  </si>
  <si>
    <t xml:space="preserve"> 10</t>
  </si>
  <si>
    <t xml:space="preserve"> ONCE</t>
  </si>
  <si>
    <t xml:space="preserve"> 11</t>
  </si>
  <si>
    <t xml:space="preserve"> DOCE</t>
  </si>
  <si>
    <t xml:space="preserve"> 12</t>
  </si>
  <si>
    <t xml:space="preserve"> TRECE</t>
  </si>
  <si>
    <t xml:space="preserve"> CATORCE</t>
  </si>
  <si>
    <t xml:space="preserve"> 13</t>
  </si>
  <si>
    <t xml:space="preserve"> QUINCE</t>
  </si>
  <si>
    <t xml:space="preserve"> 14</t>
  </si>
  <si>
    <t xml:space="preserve"> DIECISEIS</t>
  </si>
  <si>
    <t xml:space="preserve"> 15</t>
  </si>
  <si>
    <t xml:space="preserve"> DIECISIETE</t>
  </si>
  <si>
    <t xml:space="preserve"> 16</t>
  </si>
  <si>
    <t xml:space="preserve"> DIECIOCHO</t>
  </si>
  <si>
    <t xml:space="preserve"> 17</t>
  </si>
  <si>
    <t xml:space="preserve"> DIECINUEVE</t>
  </si>
  <si>
    <t xml:space="preserve"> 18</t>
  </si>
  <si>
    <t xml:space="preserve"> VEINTE</t>
  </si>
  <si>
    <t xml:space="preserve"> 19</t>
  </si>
  <si>
    <t xml:space="preserve"> VEINTIUN</t>
  </si>
  <si>
    <t xml:space="preserve"> 20</t>
  </si>
  <si>
    <t xml:space="preserve"> VEINTIDOS</t>
  </si>
  <si>
    <t xml:space="preserve"> 21</t>
  </si>
  <si>
    <t xml:space="preserve"> VEINTITRES</t>
  </si>
  <si>
    <t xml:space="preserve"> 22</t>
  </si>
  <si>
    <t xml:space="preserve"> VEINTICUATRO</t>
  </si>
  <si>
    <t xml:space="preserve"> 23</t>
  </si>
  <si>
    <t xml:space="preserve"> VEINTICINCO</t>
  </si>
  <si>
    <t xml:space="preserve"> 24</t>
  </si>
  <si>
    <t xml:space="preserve"> VEINTISEIS</t>
  </si>
  <si>
    <t xml:space="preserve"> 25</t>
  </si>
  <si>
    <t xml:space="preserve"> VEINTISIETE</t>
  </si>
  <si>
    <t xml:space="preserve"> 26</t>
  </si>
  <si>
    <t xml:space="preserve"> VEINTIOCHO</t>
  </si>
  <si>
    <t xml:space="preserve"> 27</t>
  </si>
  <si>
    <t xml:space="preserve"> VEINTINUEVE</t>
  </si>
  <si>
    <t xml:space="preserve"> 28</t>
  </si>
  <si>
    <t xml:space="preserve"> TREINTA</t>
  </si>
  <si>
    <t xml:space="preserve"> 29</t>
  </si>
  <si>
    <t xml:space="preserve"> TREINTA Y UN</t>
  </si>
  <si>
    <t xml:space="preserve"> 30</t>
  </si>
  <si>
    <t xml:space="preserve"> TREINTA Y DOS</t>
  </si>
  <si>
    <t xml:space="preserve"> 31</t>
  </si>
  <si>
    <t xml:space="preserve"> TREINTA Y TRES</t>
  </si>
  <si>
    <t xml:space="preserve"> 32</t>
  </si>
  <si>
    <t xml:space="preserve"> TREINTA Y CUARTO</t>
  </si>
  <si>
    <t xml:space="preserve"> 33</t>
  </si>
  <si>
    <t xml:space="preserve"> TREINTA Y CINCO</t>
  </si>
  <si>
    <t xml:space="preserve"> 34</t>
  </si>
  <si>
    <t xml:space="preserve"> TREINTA Y SEIS</t>
  </si>
  <si>
    <t xml:space="preserve"> 35</t>
  </si>
  <si>
    <t xml:space="preserve"> TREINTA Y SIETE</t>
  </si>
  <si>
    <t xml:space="preserve"> 36</t>
  </si>
  <si>
    <t xml:space="preserve"> TREINTA Y OCHO</t>
  </si>
  <si>
    <t xml:space="preserve"> 37</t>
  </si>
  <si>
    <t xml:space="preserve"> TREINTA Y NUEVE</t>
  </si>
  <si>
    <t xml:space="preserve"> 38</t>
  </si>
  <si>
    <t xml:space="preserve"> CUARENTA</t>
  </si>
  <si>
    <t xml:space="preserve"> 39</t>
  </si>
  <si>
    <t xml:space="preserve"> CUARENTA Y UN</t>
  </si>
  <si>
    <t xml:space="preserve"> 40</t>
  </si>
  <si>
    <t xml:space="preserve"> CUARENTA Y DOS</t>
  </si>
  <si>
    <t xml:space="preserve"> 41</t>
  </si>
  <si>
    <t xml:space="preserve"> CUARENTA Y TRES</t>
  </si>
  <si>
    <t xml:space="preserve"> 42</t>
  </si>
  <si>
    <t xml:space="preserve"> CUARENTA Y CUARTO</t>
  </si>
  <si>
    <t xml:space="preserve"> 43</t>
  </si>
  <si>
    <t xml:space="preserve"> CUARENTA Y CINCO</t>
  </si>
  <si>
    <t xml:space="preserve"> 44</t>
  </si>
  <si>
    <t xml:space="preserve"> CUARENTA Y SEIS</t>
  </si>
  <si>
    <t xml:space="preserve"> 45</t>
  </si>
  <si>
    <t xml:space="preserve"> CUARENTA Y SIETE</t>
  </si>
  <si>
    <t xml:space="preserve"> 46</t>
  </si>
  <si>
    <t xml:space="preserve"> CUARENTA Y OCHO</t>
  </si>
  <si>
    <t xml:space="preserve"> 47</t>
  </si>
  <si>
    <t xml:space="preserve"> CUARENTA Y NUEVE</t>
  </si>
  <si>
    <t xml:space="preserve"> 48</t>
  </si>
  <si>
    <t xml:space="preserve"> CINCUENTA</t>
  </si>
  <si>
    <t xml:space="preserve"> 49</t>
  </si>
  <si>
    <t xml:space="preserve"> CINCUENTA Y UN</t>
  </si>
  <si>
    <t xml:space="preserve"> 50</t>
  </si>
  <si>
    <t xml:space="preserve"> CINCUENTA Y DOS</t>
  </si>
  <si>
    <t xml:space="preserve"> 51</t>
  </si>
  <si>
    <t xml:space="preserve"> CINCUENTA Y TRES </t>
  </si>
  <si>
    <t xml:space="preserve"> 52</t>
  </si>
  <si>
    <t xml:space="preserve"> CINCUENTA Y CUATRO</t>
  </si>
  <si>
    <t xml:space="preserve"> CINCUENTA Y CINCO </t>
  </si>
  <si>
    <t xml:space="preserve"> 54</t>
  </si>
  <si>
    <t xml:space="preserve"> CINCUENTA Y SEIS</t>
  </si>
  <si>
    <t xml:space="preserve"> 55</t>
  </si>
  <si>
    <t xml:space="preserve"> CINCUENTA Y SIETE</t>
  </si>
  <si>
    <t xml:space="preserve"> 56</t>
  </si>
  <si>
    <t xml:space="preserve"> CINCUENTA Y OCHO</t>
  </si>
  <si>
    <t xml:space="preserve"> 57</t>
  </si>
  <si>
    <t xml:space="preserve"> CINCUENTA Y NUEVE</t>
  </si>
  <si>
    <t xml:space="preserve"> 58</t>
  </si>
  <si>
    <t xml:space="preserve"> SESENTA</t>
  </si>
  <si>
    <t xml:space="preserve"> 59</t>
  </si>
  <si>
    <t xml:space="preserve"> SESENTA Y UN</t>
  </si>
  <si>
    <t xml:space="preserve"> 60</t>
  </si>
  <si>
    <t xml:space="preserve"> SESENTA Y DOS </t>
  </si>
  <si>
    <t xml:space="preserve"> 61</t>
  </si>
  <si>
    <t xml:space="preserve"> SESENTA Y TRES</t>
  </si>
  <si>
    <t xml:space="preserve"> 62</t>
  </si>
  <si>
    <t xml:space="preserve"> SESENTA Y CUATRO </t>
  </si>
  <si>
    <t xml:space="preserve"> 63</t>
  </si>
  <si>
    <t xml:space="preserve"> SESENTA Y CINCO</t>
  </si>
  <si>
    <t xml:space="preserve"> 64</t>
  </si>
  <si>
    <t xml:space="preserve"> SESENTA Y SEIS </t>
  </si>
  <si>
    <t xml:space="preserve"> SESENTA Y SIETE</t>
  </si>
  <si>
    <t xml:space="preserve"> 66</t>
  </si>
  <si>
    <t xml:space="preserve"> SESENTA Y OCHO</t>
  </si>
  <si>
    <t xml:space="preserve"> 67</t>
  </si>
  <si>
    <t xml:space="preserve"> SESENTA Y NUEVE</t>
  </si>
  <si>
    <t xml:space="preserve"> 68</t>
  </si>
  <si>
    <t xml:space="preserve"> SETENTA</t>
  </si>
  <si>
    <t xml:space="preserve"> 69</t>
  </si>
  <si>
    <t xml:space="preserve"> SETENTA Y UN</t>
  </si>
  <si>
    <t xml:space="preserve"> 70</t>
  </si>
  <si>
    <t xml:space="preserve"> SETENTA Y DOS</t>
  </si>
  <si>
    <t xml:space="preserve"> 71</t>
  </si>
  <si>
    <t xml:space="preserve"> SETENTA Y TRES</t>
  </si>
  <si>
    <t xml:space="preserve"> 72</t>
  </si>
  <si>
    <t xml:space="preserve"> SETENTA Y CUATRO</t>
  </si>
  <si>
    <t xml:space="preserve"> 73</t>
  </si>
  <si>
    <t xml:space="preserve"> SETENTA Y CINCO</t>
  </si>
  <si>
    <t xml:space="preserve"> 74</t>
  </si>
  <si>
    <t xml:space="preserve"> SETENTA Y SEIS</t>
  </si>
  <si>
    <t xml:space="preserve"> 75</t>
  </si>
  <si>
    <t xml:space="preserve"> SETENTA Y SIETE</t>
  </si>
  <si>
    <t xml:space="preserve"> 76</t>
  </si>
  <si>
    <t xml:space="preserve"> SETENTA Y OCHO</t>
  </si>
  <si>
    <t xml:space="preserve"> 77</t>
  </si>
  <si>
    <t xml:space="preserve"> SETENTA Y NUEVE</t>
  </si>
  <si>
    <t xml:space="preserve"> 78</t>
  </si>
  <si>
    <t xml:space="preserve"> OCHENTA</t>
  </si>
  <si>
    <t xml:space="preserve"> 79</t>
  </si>
  <si>
    <t xml:space="preserve"> OCHENTA Y UN</t>
  </si>
  <si>
    <t xml:space="preserve"> 80</t>
  </si>
  <si>
    <t xml:space="preserve"> OCHENTA Y DOS</t>
  </si>
  <si>
    <t xml:space="preserve"> 81</t>
  </si>
  <si>
    <t xml:space="preserve"> OCHENTA Y TRES</t>
  </si>
  <si>
    <t xml:space="preserve"> 82</t>
  </si>
  <si>
    <t xml:space="preserve"> OCHENTA Y CUATRO</t>
  </si>
  <si>
    <t xml:space="preserve"> 83</t>
  </si>
  <si>
    <t xml:space="preserve"> OCHENTA Y CINCO</t>
  </si>
  <si>
    <t xml:space="preserve"> 84</t>
  </si>
  <si>
    <t xml:space="preserve"> OCHENTA Y SEIS</t>
  </si>
  <si>
    <t xml:space="preserve"> 85</t>
  </si>
  <si>
    <t xml:space="preserve"> OCHENTA Y SIETE</t>
  </si>
  <si>
    <t xml:space="preserve"> 86</t>
  </si>
  <si>
    <t xml:space="preserve"> OCHENTA Y OCHO</t>
  </si>
  <si>
    <t xml:space="preserve"> 87</t>
  </si>
  <si>
    <t xml:space="preserve"> OCHENTA Y NUEVE</t>
  </si>
  <si>
    <t xml:space="preserve"> 88</t>
  </si>
  <si>
    <t xml:space="preserve"> NOVENTA</t>
  </si>
  <si>
    <t xml:space="preserve"> 89</t>
  </si>
  <si>
    <t xml:space="preserve"> NOVENTA Y UN</t>
  </si>
  <si>
    <t xml:space="preserve"> 90</t>
  </si>
  <si>
    <t xml:space="preserve"> NOVENTA Y DOS</t>
  </si>
  <si>
    <t xml:space="preserve"> 91</t>
  </si>
  <si>
    <t xml:space="preserve"> NOVENTA Y TRES</t>
  </si>
  <si>
    <t xml:space="preserve"> 92</t>
  </si>
  <si>
    <t xml:space="preserve"> NOVENTA Y CUATRO</t>
  </si>
  <si>
    <t xml:space="preserve"> 93</t>
  </si>
  <si>
    <t xml:space="preserve"> NOVENTA Y CINCO</t>
  </si>
  <si>
    <t xml:space="preserve"> 94</t>
  </si>
  <si>
    <t xml:space="preserve"> NOVENTA Y SEIS</t>
  </si>
  <si>
    <t xml:space="preserve"> 95</t>
  </si>
  <si>
    <t xml:space="preserve"> NOVENTA Y SIETE</t>
  </si>
  <si>
    <t xml:space="preserve"> 96</t>
  </si>
  <si>
    <t xml:space="preserve"> NOVENTA Y OCHO</t>
  </si>
  <si>
    <t xml:space="preserve"> 97</t>
  </si>
  <si>
    <t xml:space="preserve"> NOVENTA Y NUEVE</t>
  </si>
  <si>
    <t xml:space="preserve"> 98</t>
  </si>
  <si>
    <t>CIENTO</t>
  </si>
  <si>
    <t xml:space="preserve"> 99</t>
  </si>
  <si>
    <t xml:space="preserve"> 00</t>
  </si>
  <si>
    <t>CANTIDAD</t>
  </si>
  <si>
    <t>II.- CARACTERÍSTICAS URBANAS:</t>
  </si>
  <si>
    <t>IV.- DESCRIPCIÓN GENERAL DEL INMUEBLE:</t>
  </si>
  <si>
    <t>PROXIMIDAD</t>
  </si>
  <si>
    <t>IGLESIA</t>
  </si>
  <si>
    <t>FLUJO VEHICULAR</t>
  </si>
  <si>
    <t>UBICACIÓN DEL TERRENO:</t>
  </si>
  <si>
    <t>TRAMO DE CALLE, CALLES TRANSVERSALES, LIMÍTROFES Y ORIENTACIÓN</t>
  </si>
  <si>
    <t>FECHA DE LA INSPECCIÓN:</t>
  </si>
  <si>
    <t>ÁREA TOTAL:</t>
  </si>
  <si>
    <t>NOMBRE DE LA VIALIDAD:</t>
  </si>
  <si>
    <t>EN LA ACERA:</t>
  </si>
  <si>
    <t>COLINDANCIAS NOTABLES:</t>
  </si>
  <si>
    <t>FUENTE DE INFORMACIÓN:</t>
  </si>
  <si>
    <t>ENTRE LAS VIALIDADES:</t>
  </si>
  <si>
    <t>CONFIGURACIÓN:</t>
  </si>
  <si>
    <t>TOPOGRAFÍA:</t>
  </si>
  <si>
    <t>FORMA:</t>
  </si>
  <si>
    <t>NÚMERO DE FRENTES:</t>
  </si>
  <si>
    <t>PANORÁMICAS:</t>
  </si>
  <si>
    <t>INTENSIDAD PERMITIDA:</t>
  </si>
  <si>
    <t>DENSIDAD PERMITIDA:</t>
  </si>
  <si>
    <t>LOTE TIPO:</t>
  </si>
  <si>
    <t>FRENTE:</t>
  </si>
  <si>
    <t>FONDO:</t>
  </si>
  <si>
    <t>SERVIDUMBRES:</t>
  </si>
  <si>
    <t>FUENTE DOCUMENTAL:</t>
  </si>
  <si>
    <t xml:space="preserve">CONSIDERACIONES </t>
  </si>
  <si>
    <t>%</t>
  </si>
  <si>
    <t>VALOR UNITARIO</t>
  </si>
  <si>
    <t>UNITARIO</t>
  </si>
  <si>
    <t>A) DEL TERRENO:</t>
  </si>
  <si>
    <t>FRACCIÓN</t>
  </si>
  <si>
    <t>VALOR PARCIAL</t>
  </si>
  <si>
    <t>INDIVISO</t>
  </si>
  <si>
    <t>NUEVO (V.R.N.)</t>
  </si>
  <si>
    <t>DE REPOSICIÓN</t>
  </si>
  <si>
    <t>PORCENTAJE QUE REPRESENTA DEL TOTAL =</t>
  </si>
  <si>
    <t>VALOR DE LAS CONSTRUCCIONES =</t>
  </si>
  <si>
    <t>VALOR DEL TERRENO =</t>
  </si>
  <si>
    <t xml:space="preserve">VALOR </t>
  </si>
  <si>
    <t>INVESTIGACIÓN</t>
  </si>
  <si>
    <t>REPOSICIÓN (V.N.R.)</t>
  </si>
  <si>
    <t>SUPERFICIE TOTAL =</t>
  </si>
  <si>
    <t>ÚNICA</t>
  </si>
  <si>
    <t>VALOR UNITARIO MEDIO DEL TERRENO =</t>
  </si>
  <si>
    <t>VALOR FÍSICO O DIRECTO:</t>
  </si>
  <si>
    <t>PAVIMENTO:</t>
  </si>
  <si>
    <t>BANQUETAS:</t>
  </si>
  <si>
    <t>GUARNICIONES:</t>
  </si>
  <si>
    <t>AGUA POTABLE:</t>
  </si>
  <si>
    <t>DRENAJE:</t>
  </si>
  <si>
    <t>ENERGÍA ELÉCTRICA:</t>
  </si>
  <si>
    <t>ALUMBRADO PÚBLICO:</t>
  </si>
  <si>
    <t>RECOLECCIÓN BASURA:</t>
  </si>
  <si>
    <t>TRANSPORTE PÚBLICO:</t>
  </si>
  <si>
    <t>FACTORES O CONDICIONES PARTICULARES QUE INFLUYERON SIGNIFICATIVAMENTE EN LA ESTIMACIÓN DEL VALOR CONCLUIDO:</t>
  </si>
  <si>
    <t>CONSIDERAMOS QUE EL VALOR COMERCIAL DEL INMUEBLE AL DÍA:</t>
  </si>
  <si>
    <t>ES DE:</t>
  </si>
  <si>
    <t>FACTOR DE EFICIENCIA</t>
  </si>
  <si>
    <t>F. RESULTANTE</t>
  </si>
  <si>
    <t>RESTRICCIONES Y/O</t>
  </si>
  <si>
    <t xml:space="preserve">ADICIONALES: </t>
  </si>
  <si>
    <t>VALOR DE CALLE O ZONA:</t>
  </si>
  <si>
    <t>INVESTIGACIÓN MERCADO:</t>
  </si>
  <si>
    <t>N° DE CTA. PREDIAL:</t>
  </si>
  <si>
    <t>CLASIFICACIÓN DE ZONA:</t>
  </si>
  <si>
    <t>DISTANCIA A LA ESQUINA:</t>
  </si>
  <si>
    <t>QUE AMERITAN EL VALOR:</t>
  </si>
  <si>
    <t>QUE DEMERITAN EL VALOR:</t>
  </si>
  <si>
    <t>CONTAMINACIÓN:</t>
  </si>
  <si>
    <t>CONSTR. PREDOMINANTES:</t>
  </si>
  <si>
    <t>SERVICIOS PÚBLICOS:</t>
  </si>
  <si>
    <t>M2.</t>
  </si>
  <si>
    <t>NO HAY</t>
  </si>
  <si>
    <t>NINGUNO</t>
  </si>
  <si>
    <t>ESCUELA PRIMARIA</t>
  </si>
  <si>
    <t>NIVEL SOCIOECONÓMICO:</t>
  </si>
  <si>
    <t>CARACTERÍSTICAS</t>
  </si>
  <si>
    <t>UNIDADES</t>
  </si>
  <si>
    <t>DECENAS</t>
  </si>
  <si>
    <t>CENTENAS</t>
  </si>
  <si>
    <t>decenas de millones</t>
  </si>
  <si>
    <t>millones</t>
  </si>
  <si>
    <t>cien miles</t>
  </si>
  <si>
    <t>diez miles</t>
  </si>
  <si>
    <t>miles</t>
  </si>
  <si>
    <t>cientos</t>
  </si>
  <si>
    <t>decenas</t>
  </si>
  <si>
    <t>unidades</t>
  </si>
  <si>
    <t>UN</t>
  </si>
  <si>
    <t xml:space="preserve">DIEZ </t>
  </si>
  <si>
    <t xml:space="preserve">ONCE </t>
  </si>
  <si>
    <t xml:space="preserve">CIENTO </t>
  </si>
  <si>
    <t xml:space="preserve">UN MILLON </t>
  </si>
  <si>
    <t xml:space="preserve">DOS </t>
  </si>
  <si>
    <t>VEINTI</t>
  </si>
  <si>
    <t>DOCE</t>
  </si>
  <si>
    <t xml:space="preserve">DOSCIENTOS </t>
  </si>
  <si>
    <t xml:space="preserve">DOS MILLONES </t>
  </si>
  <si>
    <t xml:space="preserve">TRES </t>
  </si>
  <si>
    <t xml:space="preserve">TREINTA </t>
  </si>
  <si>
    <t>TRECE</t>
  </si>
  <si>
    <t xml:space="preserve">TRESCIENTOS </t>
  </si>
  <si>
    <t xml:space="preserve">TRES MILLONES </t>
  </si>
  <si>
    <t xml:space="preserve">CUATRO </t>
  </si>
  <si>
    <t xml:space="preserve">CUARENTA </t>
  </si>
  <si>
    <t>CATORCE</t>
  </si>
  <si>
    <t xml:space="preserve">CUATROCIENTOS </t>
  </si>
  <si>
    <t xml:space="preserve">CUATRO MILLONES </t>
  </si>
  <si>
    <t xml:space="preserve">CINCO </t>
  </si>
  <si>
    <t xml:space="preserve">CINCUENTA </t>
  </si>
  <si>
    <t>QUINCE</t>
  </si>
  <si>
    <t xml:space="preserve">QUINIENTOS </t>
  </si>
  <si>
    <t xml:space="preserve">CINCO MILLONES </t>
  </si>
  <si>
    <t xml:space="preserve">SEIS </t>
  </si>
  <si>
    <t xml:space="preserve">SESENTA </t>
  </si>
  <si>
    <t>DIECI</t>
  </si>
  <si>
    <t xml:space="preserve">SEISCIENTOS </t>
  </si>
  <si>
    <t xml:space="preserve">SEIS MILLONES </t>
  </si>
  <si>
    <t xml:space="preserve">SIETE </t>
  </si>
  <si>
    <t xml:space="preserve">SETENTA </t>
  </si>
  <si>
    <t xml:space="preserve">SETECIENTOS </t>
  </si>
  <si>
    <t xml:space="preserve">SIETE MILLONES </t>
  </si>
  <si>
    <t xml:space="preserve">OCHO </t>
  </si>
  <si>
    <t xml:space="preserve">OCHENTA </t>
  </si>
  <si>
    <t xml:space="preserve">OCHOCIENTOS </t>
  </si>
  <si>
    <t xml:space="preserve">OCHO MILLONES </t>
  </si>
  <si>
    <t xml:space="preserve">NUEVE </t>
  </si>
  <si>
    <t xml:space="preserve">NOVENTA </t>
  </si>
  <si>
    <t xml:space="preserve">NOVECIENTOS </t>
  </si>
  <si>
    <t xml:space="preserve">NUEVE MILLONES </t>
  </si>
  <si>
    <t xml:space="preserve">UN </t>
  </si>
  <si>
    <t>CIEN</t>
  </si>
  <si>
    <t xml:space="preserve"> MIL </t>
  </si>
  <si>
    <t>MILLON</t>
  </si>
  <si>
    <t xml:space="preserve">Y </t>
  </si>
  <si>
    <t>CIENTOS</t>
  </si>
  <si>
    <t xml:space="preserve"> MILLONES </t>
  </si>
  <si>
    <t>RESULTADO:</t>
  </si>
  <si>
    <t>LAS DE LA ZONA</t>
  </si>
  <si>
    <t>ESCUELA SECUNDARIA Y EDUC MEDIA</t>
  </si>
  <si>
    <t>CED. PROFESIONAL</t>
  </si>
  <si>
    <t xml:space="preserve">COEF. DE OCUP. 0.80, COEF. INTENS. 3.0 </t>
  </si>
  <si>
    <t>AGUASCALIENTES</t>
  </si>
  <si>
    <t>INDICE DE SATURACION:</t>
  </si>
  <si>
    <t>ZONA COMERCIAL (LOCALES)</t>
  </si>
  <si>
    <t>SERVICIOS DE SALUD</t>
  </si>
  <si>
    <t>PARQUES Y JARDINES</t>
  </si>
  <si>
    <t>MUNICIPIO:</t>
  </si>
  <si>
    <t>MEDIDAS Y COLINDANCIAS:</t>
  </si>
  <si>
    <t>LINDA</t>
  </si>
  <si>
    <t>PLAN DE DESARROLLO URBANO DEL MUNICIPIO</t>
  </si>
  <si>
    <t>S O L I C I T A N T E:</t>
  </si>
  <si>
    <t>V A L U A D O R:</t>
  </si>
  <si>
    <t>P R O F E S I Ó N:</t>
  </si>
  <si>
    <t>E S P E C I A L I D A D:</t>
  </si>
  <si>
    <t>FECHA  DEL  A V A L Ú O:</t>
  </si>
  <si>
    <t>P R O P I E T A R I O:</t>
  </si>
  <si>
    <t>L I M I T A N T E S:</t>
  </si>
  <si>
    <t>U B I C A C I Ó N</t>
  </si>
  <si>
    <t>E S T A D O:</t>
  </si>
  <si>
    <t>N O T A R I O.</t>
  </si>
  <si>
    <t>VIGILANCIA:</t>
  </si>
  <si>
    <t>VÍAS DE ACCESO AL INMUEBLE:</t>
  </si>
  <si>
    <t>L O T E   T I P O:</t>
  </si>
  <si>
    <t>D E N S I D A D:</t>
  </si>
  <si>
    <t>U S O   A C T U A L:</t>
  </si>
  <si>
    <t>M2</t>
  </si>
  <si>
    <t>LAS QUE MENCIONA LA E S C R I T U R A</t>
  </si>
  <si>
    <t>III.- T E R R E N O</t>
  </si>
  <si>
    <t>I.-   A N T E C E D E N T E S:</t>
  </si>
  <si>
    <t>N I N G U N A</t>
  </si>
  <si>
    <t>N O R T E</t>
  </si>
  <si>
    <t>S E M I D E N S A</t>
  </si>
  <si>
    <t>V  A  L  U  A  D  O  R</t>
  </si>
  <si>
    <t>-</t>
  </si>
  <si>
    <t>1.- VALORES UNITARIOS, FUENTES DE CONSULTA, INVESTIGACIÓN DE MERCADO Y CRITERIO DE VALUACIÓN.</t>
  </si>
  <si>
    <r>
      <t xml:space="preserve">3.- SE CONTO CON FUENTES DOCUMENTALES COMO:  </t>
    </r>
    <r>
      <rPr>
        <b/>
        <sz val="8"/>
        <rFont val="MS Sans Serif"/>
        <family val="2"/>
      </rPr>
      <t>ESCRITURA, PREDIAL Y SE REALIZO INSPECCION FISICA</t>
    </r>
  </si>
  <si>
    <t>VIALIDAD TERCIARIA</t>
  </si>
  <si>
    <t>100 A 200 HAB/HA</t>
  </si>
  <si>
    <t>2.- SE TOMO EN CONSIDERACIÓN EL   E S T A D O  DE CONSERVACIÓN EN QUE SE ENCUENTRA, UBICACIÓN, FRENTE Y TIPO DE INMUEBLE.</t>
  </si>
  <si>
    <t>AL ORIENTE</t>
  </si>
  <si>
    <t>AL PONIENTE</t>
  </si>
  <si>
    <t>C. P.</t>
  </si>
  <si>
    <t>V A L O R    C O M E R C I A L</t>
  </si>
  <si>
    <t>DE CONCRETO HIDRAULICO</t>
  </si>
  <si>
    <t>CON SERVICIO CONECTADO AL PREDIO</t>
  </si>
  <si>
    <t>EN CONTENEDORES</t>
  </si>
  <si>
    <t>PLANO</t>
  </si>
  <si>
    <t>M O T I V O</t>
  </si>
  <si>
    <t>E S C R I T U R A:</t>
  </si>
  <si>
    <t>DEL INMUEBLE A VALUAR:</t>
  </si>
  <si>
    <t xml:space="preserve">D E S  C R I P C I Ó N:                                                                                                                                                    </t>
  </si>
  <si>
    <t>VIALIDAD DE UBICACIÓN</t>
  </si>
  <si>
    <t>ALTO</t>
  </si>
  <si>
    <t>POSTERIA  E INSTALACIONES SUBTERRANEAS</t>
  </si>
  <si>
    <t>CON POSTERIA METALICA</t>
  </si>
  <si>
    <t>SUBTERRANEA</t>
  </si>
  <si>
    <t>TELÉFONO-CABLE:</t>
  </si>
  <si>
    <t>A MAS DE 2500 MTS</t>
  </si>
  <si>
    <t>A MENOS DE 500 MTS</t>
  </si>
  <si>
    <t>AL  NORESTE:</t>
  </si>
  <si>
    <t>AL  SUROESTE:</t>
  </si>
  <si>
    <t>AL  NOROESTE:</t>
  </si>
  <si>
    <t>D E S C R  I P C I Ó N:</t>
  </si>
  <si>
    <t>TERRENO</t>
  </si>
  <si>
    <t>AL  NORTE</t>
  </si>
  <si>
    <t>AL  S U R</t>
  </si>
  <si>
    <t>CON</t>
  </si>
  <si>
    <t>INTERMEDIO</t>
  </si>
  <si>
    <t>VIALIDAD LOCAL</t>
  </si>
  <si>
    <t>D E S C R I P C I Ó N</t>
  </si>
  <si>
    <t>EDAD Y EDO. DE CONSERVACION</t>
  </si>
  <si>
    <t>PZA</t>
  </si>
  <si>
    <t>No. DE  AVALUO</t>
  </si>
  <si>
    <t>AL  SURESTE:</t>
  </si>
  <si>
    <t>INMUEBLE QUE SE VALÚA:</t>
  </si>
  <si>
    <t>RÉGIMEN DE PROPIEDAD:</t>
  </si>
  <si>
    <t>OBJETO DEL  AVALÚO:</t>
  </si>
  <si>
    <t>PROPÓSITO DEL  AVALÚO:</t>
  </si>
  <si>
    <t>VALUADOR ADSCRITO AL PADRON DE VALUADORES DEL EDO. DE AGS Y A LA SHF</t>
  </si>
  <si>
    <t>VIALIDAD SECUNDARIA</t>
  </si>
  <si>
    <t>M E D I O - B A J O</t>
  </si>
  <si>
    <t xml:space="preserve">0 0 1 / 2 0 2 4 </t>
  </si>
  <si>
    <t>A   V   A   L   U   O     P  R  O  Y  E  C  T  A  D  O</t>
  </si>
  <si>
    <t>21 DE OCTUBRE DEL 2024</t>
  </si>
  <si>
    <t>MAESTRIA EN VALUACION</t>
  </si>
  <si>
    <t>XXXXXXXXXXX</t>
  </si>
  <si>
    <t xml:space="preserve">A R Q U I T E C T O </t>
  </si>
  <si>
    <t>TORRE COMERCIAL/DEPARTAMENTAL</t>
  </si>
  <si>
    <t>PRIVADA INDIVIDUAL</t>
  </si>
  <si>
    <t>MEDIA ALTA, PRODUCIDA POR VEHICULOS AUTOMOTORES</t>
  </si>
  <si>
    <t>HABITACIONAL / COMERCIAL</t>
  </si>
  <si>
    <t>AV. AGUASCALIENTES PTE</t>
  </si>
  <si>
    <t>CON RED MUNICIPAL, CON CONEXIÓN AL PREDIO</t>
  </si>
  <si>
    <t>MUNICIPAL</t>
  </si>
  <si>
    <t>URBANO SOBRE VIALIDAD PRINCIPAL</t>
  </si>
  <si>
    <t>A MENOS DE 50 MTS</t>
  </si>
  <si>
    <t>A MENOS DE 200 MTS</t>
  </si>
  <si>
    <t>0.00 M.</t>
  </si>
  <si>
    <t>SACADAS DE  VISOR CARTOGRAFICO DEL ESTADO DE AGUASCALIENTES (VICEA)</t>
  </si>
  <si>
    <t>F. SISMICIDAD</t>
  </si>
  <si>
    <t>F. INTERCIUDAD</t>
  </si>
  <si>
    <t>F. ECONOMIA ESCALA</t>
  </si>
  <si>
    <t>MICROLOCALIZACION</t>
  </si>
  <si>
    <t>MACROLOCALIZACION</t>
  </si>
  <si>
    <t>M. en V. ARQ. XXXXXXXXXX</t>
  </si>
  <si>
    <t>AGUASCALIENTES, AGS</t>
  </si>
  <si>
    <t>GEORREFERENCIA</t>
  </si>
  <si>
    <t>ACTUALIZADOS DE CONSTRUCCIONES ESPECIALES Y SIMILARES A LAS ESPECIFICADAS DEL INMUEBLE QUE SE ANALIZA</t>
  </si>
  <si>
    <t xml:space="preserve">SE ESTIMA EL VALOR FÍSICO O DE REPOSICIÓN DEL INMUEBLE, FUNDADO EN ANÁLISIS DE COSTOS Y PRESUPUESTOS </t>
  </si>
  <si>
    <t>EL VALOR FINAL ES EN BASE A LAS CONDICIONES DE LA ZONA, PROYECTO, TIPOS CONSTRUCTIVOS, CALIDAD DE LOS MATS.</t>
  </si>
  <si>
    <t>HABITACIONAL / COMERCIAL DE TIPO MEDIO-BAJO</t>
  </si>
  <si>
    <t>LOCALES Y CASAS DE UNO Y DOS NIVELES DE SIMILAR PROYECTO</t>
  </si>
  <si>
    <t>DE LAS CONSTRUCCIONES</t>
  </si>
  <si>
    <t>V.- CONSIDERACIONES PREVIAS AL AVALÚO:</t>
  </si>
  <si>
    <t>VI. VALOR FÍSICO O DIRECTO</t>
  </si>
  <si>
    <t>VII.  R E S U M E N</t>
  </si>
  <si>
    <t>VIII.  CONSIDERACIONES PREVIAS A LA CONCLUSIÓN</t>
  </si>
  <si>
    <t>IX. DECLARACIONES (EN SU CASO)</t>
  </si>
  <si>
    <t>X.   C O N C L U S I Ó N</t>
  </si>
  <si>
    <t>XII.  REPORTE FOTOGRÁFICO</t>
  </si>
  <si>
    <t>VALOR FÍSICO O DIRECTO (A) + (B)  =</t>
  </si>
  <si>
    <t>BASCULA INDUSTRIAL</t>
  </si>
  <si>
    <t>OFICINAS</t>
  </si>
  <si>
    <t>NAVE INDUSTRIAL</t>
  </si>
  <si>
    <t>CASETA DE VIGILANCIA</t>
  </si>
  <si>
    <t>PATIO DE MANIOBRAS</t>
  </si>
  <si>
    <t>SUBESTACION</t>
  </si>
  <si>
    <t>BARDAS</t>
  </si>
  <si>
    <t>ML</t>
  </si>
  <si>
    <t>BLVD. LIC. ADOLFO RUIZ CORTINEZ</t>
  </si>
  <si>
    <r>
      <rPr>
        <b/>
        <sz val="12"/>
        <rFont val="MS Sans Serif"/>
      </rPr>
      <t>FRACC</t>
    </r>
    <r>
      <rPr>
        <b/>
        <sz val="10"/>
        <rFont val="MS Sans Serif"/>
        <family val="2"/>
      </rPr>
      <t>. FRANCISCO VILLA</t>
    </r>
  </si>
  <si>
    <t>MANZANA: 5   LOTE: 20</t>
  </si>
  <si>
    <t>2 0 2 1 8</t>
  </si>
  <si>
    <t>LATITUD:   776464.90</t>
  </si>
  <si>
    <t>LONGITUD:  2421137.54</t>
  </si>
  <si>
    <t>ALTITUD:  1 8 5 2 MSNM</t>
  </si>
  <si>
    <t>102° 19' 28.7"  W</t>
  </si>
  <si>
    <t>21° 52' 21.46"  N</t>
  </si>
  <si>
    <t>SUR</t>
  </si>
  <si>
    <t>BLVD. ADOLFO RUIZ CORTINEZ</t>
  </si>
  <si>
    <t>CTO LA ESTANCIA</t>
  </si>
  <si>
    <t>LIMITE DEL FRACCIONAMIENTO</t>
  </si>
  <si>
    <t>LIGERAMENTE IRREGULAR</t>
  </si>
  <si>
    <t>UNO, A LA CALLE DE SU UBICACIÓN</t>
  </si>
  <si>
    <t>NAVE INDUSTRIAL, OFICINAS, CASETA DE VIGILANCIA, PATIO DE MANIOBRAS</t>
  </si>
  <si>
    <t>BLVD JUAN PABLO II</t>
  </si>
  <si>
    <t>MEDIO</t>
  </si>
  <si>
    <t xml:space="preserve">XI.  CROQUIS </t>
  </si>
  <si>
    <t>INTERIOR NAVE</t>
  </si>
  <si>
    <t>ACCESO NAVE</t>
  </si>
  <si>
    <t>FACHADA POSTERIOR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</si>
</sst>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164" formatCode="&quot;$&quot;#,##0.00_);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N$&quot;#,##0.00_);[Red]\(&quot;N$&quot;#,##0.00\)"/>
    <numFmt numFmtId="168" formatCode="0000"/>
    <numFmt numFmtId="169" formatCode="0.0000"/>
    <numFmt numFmtId="170" formatCode="00"/>
    <numFmt numFmtId="171" formatCode="&quot;$&quot;#,##0.00"/>
    <numFmt numFmtId="172" formatCode="0\ &quot;MTS.&quot;"/>
    <numFmt numFmtId="173" formatCode="0\ &quot;VEH/HR.&quot;"/>
    <numFmt numFmtId="174" formatCode="#,##0\ &quot;VEHIC/HORA&quot;"/>
    <numFmt numFmtId="175" formatCode="#,##0\ &quot;MTS.&quot;"/>
    <numFmt numFmtId="176" formatCode="#,##0.00\ &quot;M²&quot;"/>
    <numFmt numFmtId="177" formatCode="0\ &quot;HAB/HA.&quot;"/>
    <numFmt numFmtId="178" formatCode="&quot;$&quot;#,##0.00&quot;/M²&quot;"/>
    <numFmt numFmtId="179" formatCode="0.000"/>
    <numFmt numFmtId="180" formatCode="#,##0.00\ &quot;MTS.&quot;"/>
    <numFmt numFmtId="181" formatCode="0.000000"/>
    <numFmt numFmtId="182" formatCode="0.0"/>
    <numFmt numFmtId="183" formatCode="_(* #,##0_);_(* \(#,##0\);_(* &quot;-&quot;??_);_(@_)"/>
    <numFmt numFmtId="184" formatCode="0.00000%"/>
  </numFmts>
  <fonts count="85" x14ac:knownFonts="1">
    <font>
      <sz val="10"/>
      <name val="Arial"/>
    </font>
    <font>
      <sz val="10"/>
      <name val="Arial"/>
      <family val="2"/>
    </font>
    <font>
      <b/>
      <sz val="7"/>
      <name val="MS Sans Serif"/>
      <family val="2"/>
    </font>
    <font>
      <b/>
      <sz val="8.5"/>
      <name val="MS Sans Serif"/>
      <family val="2"/>
    </font>
    <font>
      <b/>
      <sz val="8"/>
      <name val="Times New Roman"/>
      <family val="1"/>
    </font>
    <font>
      <b/>
      <sz val="6"/>
      <name val="MS Sans Serif"/>
      <family val="2"/>
    </font>
    <font>
      <b/>
      <sz val="7"/>
      <name val="MS Sans Serif"/>
      <family val="2"/>
    </font>
    <font>
      <b/>
      <sz val="10"/>
      <name val="MS Sans Serif"/>
      <family val="2"/>
    </font>
    <font>
      <b/>
      <sz val="8"/>
      <name val="MS Sans Serif"/>
      <family val="2"/>
    </font>
    <font>
      <b/>
      <sz val="10"/>
      <name val="MS Sans Serif"/>
      <family val="2"/>
    </font>
    <font>
      <sz val="10"/>
      <color indexed="10"/>
      <name val="Helv"/>
    </font>
    <font>
      <sz val="10"/>
      <name val="Helv"/>
    </font>
    <font>
      <sz val="8"/>
      <color indexed="16"/>
      <name val="Arial"/>
      <family val="2"/>
    </font>
    <font>
      <sz val="6"/>
      <color indexed="12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8"/>
      <color indexed="10"/>
      <name val="Arial"/>
      <family val="2"/>
    </font>
    <font>
      <sz val="6"/>
      <color indexed="10"/>
      <name val="Arial"/>
      <family val="2"/>
    </font>
    <font>
      <sz val="7"/>
      <color indexed="12"/>
      <name val="Arial"/>
      <family val="2"/>
    </font>
    <font>
      <sz val="6"/>
      <color indexed="16"/>
      <name val="Arial"/>
      <family val="2"/>
    </font>
    <font>
      <sz val="8"/>
      <color indexed="12"/>
      <name val="Arial"/>
      <family val="2"/>
    </font>
    <font>
      <sz val="8"/>
      <color indexed="17"/>
      <name val="Arial"/>
      <family val="2"/>
    </font>
    <font>
      <sz val="6"/>
      <color indexed="17"/>
      <name val="Arial"/>
      <family val="2"/>
    </font>
    <font>
      <sz val="8"/>
      <color indexed="21"/>
      <name val="Arial"/>
      <family val="2"/>
    </font>
    <font>
      <sz val="6"/>
      <color indexed="21"/>
      <name val="Arial"/>
      <family val="2"/>
    </font>
    <font>
      <sz val="8"/>
      <color indexed="11"/>
      <name val="Arial"/>
      <family val="2"/>
    </font>
    <font>
      <sz val="6"/>
      <color indexed="11"/>
      <name val="Arial"/>
      <family val="2"/>
    </font>
    <font>
      <sz val="8"/>
      <color indexed="22"/>
      <name val="Arial"/>
      <family val="2"/>
    </font>
    <font>
      <sz val="6"/>
      <color indexed="22"/>
      <name val="Arial"/>
      <family val="2"/>
    </font>
    <font>
      <sz val="8"/>
      <color indexed="23"/>
      <name val="Arial"/>
      <family val="2"/>
    </font>
    <font>
      <sz val="6"/>
      <color indexed="23"/>
      <name val="Arial"/>
      <family val="2"/>
    </font>
    <font>
      <sz val="8"/>
      <color indexed="14"/>
      <name val="Arial"/>
      <family val="2"/>
    </font>
    <font>
      <sz val="6"/>
      <color indexed="14"/>
      <name val="Arial"/>
      <family val="2"/>
    </font>
    <font>
      <sz val="8"/>
      <color indexed="8"/>
      <name val="Arial"/>
      <family val="2"/>
    </font>
    <font>
      <sz val="6"/>
      <color indexed="8"/>
      <name val="Arial"/>
      <family val="2"/>
    </font>
    <font>
      <sz val="12"/>
      <color indexed="12"/>
      <name val="Arial"/>
      <family val="2"/>
    </font>
    <font>
      <b/>
      <sz val="14"/>
      <name val="Tw Cen MT"/>
      <family val="2"/>
    </font>
    <font>
      <b/>
      <sz val="7"/>
      <name val="Times New Roman"/>
      <family val="1"/>
    </font>
    <font>
      <sz val="7"/>
      <name val="MS Sans Serif"/>
      <family val="2"/>
    </font>
    <font>
      <b/>
      <sz val="9.5"/>
      <name val="MS Sans Serif"/>
      <family val="2"/>
    </font>
    <font>
      <b/>
      <sz val="7"/>
      <name val="Arial"/>
      <family val="2"/>
    </font>
    <font>
      <sz val="10"/>
      <name val="Arial"/>
      <family val="2"/>
    </font>
    <font>
      <b/>
      <i/>
      <sz val="10"/>
      <name val="Bookman Old Style"/>
      <family val="1"/>
    </font>
    <font>
      <sz val="7"/>
      <name val="MS Sans Serif"/>
      <family val="2"/>
    </font>
    <font>
      <sz val="10"/>
      <name val="Arial"/>
      <family val="2"/>
    </font>
    <font>
      <b/>
      <sz val="10"/>
      <name val="ItalicC"/>
    </font>
    <font>
      <b/>
      <sz val="7"/>
      <name val="ItalicC"/>
    </font>
    <font>
      <b/>
      <i/>
      <sz val="10"/>
      <name val="Garamond"/>
      <family val="1"/>
    </font>
    <font>
      <b/>
      <i/>
      <sz val="7"/>
      <name val="Garamond"/>
      <family val="1"/>
    </font>
    <font>
      <i/>
      <sz val="10"/>
      <name val="Garamond"/>
      <family val="1"/>
    </font>
    <font>
      <b/>
      <i/>
      <sz val="10"/>
      <name val="Century Gothic"/>
      <family val="2"/>
    </font>
    <font>
      <b/>
      <i/>
      <sz val="7"/>
      <name val="Century Gothic"/>
      <family val="2"/>
    </font>
    <font>
      <i/>
      <sz val="7"/>
      <name val="Century Gothic"/>
      <family val="2"/>
    </font>
    <font>
      <sz val="8.5"/>
      <name val="MS Sans Serif"/>
      <family val="2"/>
    </font>
    <font>
      <sz val="9"/>
      <name val="Arial Narrow"/>
      <family val="2"/>
    </font>
    <font>
      <b/>
      <sz val="9"/>
      <name val="Arial Narrow"/>
      <family val="2"/>
    </font>
    <font>
      <sz val="9"/>
      <name val="Arial"/>
      <family val="2"/>
    </font>
    <font>
      <sz val="10"/>
      <name val="MS Sans Serif"/>
      <family val="2"/>
    </font>
    <font>
      <sz val="6"/>
      <name val="Arial"/>
      <family val="2"/>
    </font>
    <font>
      <b/>
      <sz val="6"/>
      <color indexed="13"/>
      <name val="Arial"/>
      <family val="2"/>
    </font>
    <font>
      <sz val="6"/>
      <color indexed="56"/>
      <name val="Arial"/>
      <family val="2"/>
    </font>
    <font>
      <i/>
      <sz val="6"/>
      <name val="Arial"/>
      <family val="2"/>
    </font>
    <font>
      <sz val="6"/>
      <name val="MS Sans Serif"/>
      <family val="2"/>
    </font>
    <font>
      <b/>
      <sz val="7.5"/>
      <name val="MS Sans Serif"/>
      <family val="2"/>
    </font>
    <font>
      <sz val="7.5"/>
      <name val="MS Sans Serif"/>
      <family val="2"/>
    </font>
    <font>
      <sz val="8"/>
      <name val="MS Sans Serif"/>
      <family val="2"/>
    </font>
    <font>
      <b/>
      <sz val="11"/>
      <name val="MS Sans Serif"/>
      <family val="2"/>
    </font>
    <font>
      <b/>
      <sz val="9"/>
      <name val="MS Sans Serif"/>
      <family val="2"/>
    </font>
    <font>
      <sz val="8"/>
      <name val="Arial"/>
      <family val="2"/>
    </font>
    <font>
      <b/>
      <sz val="12"/>
      <name val="MS Sans Serif"/>
      <family val="2"/>
    </font>
    <font>
      <b/>
      <sz val="10"/>
      <color theme="4" tint="0.39997558519241921"/>
      <name val="MS Sans Serif"/>
      <family val="2"/>
    </font>
    <font>
      <b/>
      <i/>
      <sz val="14"/>
      <name val="Century Gothic"/>
      <family val="2"/>
    </font>
    <font>
      <b/>
      <sz val="14"/>
      <name val="MS Sans Serif"/>
      <family val="2"/>
    </font>
    <font>
      <sz val="9"/>
      <name val="MS Sans Serif"/>
      <family val="2"/>
    </font>
    <font>
      <b/>
      <sz val="10"/>
      <color rgb="FFFF0000"/>
      <name val="MS Sans Serif"/>
      <family val="2"/>
    </font>
    <font>
      <i/>
      <sz val="14"/>
      <name val="Century Gothic"/>
      <family val="2"/>
    </font>
    <font>
      <b/>
      <i/>
      <sz val="12"/>
      <name val="Century Gothic"/>
      <family val="2"/>
    </font>
    <font>
      <sz val="12"/>
      <name val="Arial"/>
      <family val="2"/>
    </font>
    <font>
      <b/>
      <sz val="10"/>
      <name val="MS Sans Serif"/>
      <family val="2"/>
    </font>
    <font>
      <sz val="11"/>
      <name val="MS Sans Serif"/>
      <family val="2"/>
    </font>
    <font>
      <b/>
      <sz val="12"/>
      <name val="Arial"/>
      <family val="2"/>
    </font>
    <font>
      <b/>
      <i/>
      <sz val="13"/>
      <name val="Century Gothic"/>
      <family val="2"/>
    </font>
    <font>
      <b/>
      <sz val="8"/>
      <name val="MS Sans Serif"/>
    </font>
    <font>
      <b/>
      <sz val="12"/>
      <name val="MS Sans Serif"/>
    </font>
    <font>
      <b/>
      <sz val="10"/>
      <name val="MS Sans Serif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9">
    <xf numFmtId="0" fontId="0" fillId="0" borderId="0" applyBorder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1" fontId="10" fillId="0" borderId="0" applyFill="0" applyBorder="0" applyAlignment="0" applyProtection="0"/>
    <xf numFmtId="0" fontId="1" fillId="0" borderId="0"/>
    <xf numFmtId="0" fontId="1" fillId="0" borderId="0"/>
    <xf numFmtId="0" fontId="11" fillId="0" borderId="0"/>
    <xf numFmtId="9" fontId="1" fillId="0" borderId="0" applyFont="0" applyFill="0" applyBorder="0" applyAlignment="0" applyProtection="0"/>
  </cellStyleXfs>
  <cellXfs count="520">
    <xf numFmtId="0" fontId="0" fillId="0" borderId="0" xfId="0"/>
    <xf numFmtId="171" fontId="12" fillId="0" borderId="0" xfId="4" applyFont="1" applyProtection="1">
      <protection locked="0"/>
    </xf>
    <xf numFmtId="0" fontId="13" fillId="0" borderId="0" xfId="7" applyFont="1" applyProtection="1">
      <protection hidden="1"/>
    </xf>
    <xf numFmtId="0" fontId="1" fillId="0" borderId="0" xfId="7" applyFont="1" applyProtection="1">
      <protection hidden="1"/>
    </xf>
    <xf numFmtId="167" fontId="14" fillId="0" borderId="0" xfId="7" applyNumberFormat="1" applyFont="1" applyProtection="1">
      <protection hidden="1"/>
    </xf>
    <xf numFmtId="0" fontId="14" fillId="0" borderId="0" xfId="7" applyFont="1" applyProtection="1">
      <protection hidden="1"/>
    </xf>
    <xf numFmtId="1" fontId="15" fillId="0" borderId="0" xfId="4" applyNumberFormat="1" applyFont="1" applyProtection="1">
      <protection hidden="1"/>
    </xf>
    <xf numFmtId="0" fontId="1" fillId="0" borderId="0" xfId="7" quotePrefix="1" applyFont="1" applyProtection="1">
      <protection hidden="1"/>
    </xf>
    <xf numFmtId="171" fontId="16" fillId="0" borderId="0" xfId="4" applyFont="1" applyProtection="1">
      <protection locked="0"/>
    </xf>
    <xf numFmtId="0" fontId="17" fillId="0" borderId="0" xfId="7" applyFont="1" applyProtection="1">
      <protection hidden="1"/>
    </xf>
    <xf numFmtId="0" fontId="18" fillId="0" borderId="0" xfId="7" applyFont="1" applyProtection="1">
      <protection hidden="1"/>
    </xf>
    <xf numFmtId="0" fontId="19" fillId="0" borderId="0" xfId="7" applyFont="1" applyProtection="1">
      <protection hidden="1"/>
    </xf>
    <xf numFmtId="0" fontId="20" fillId="0" borderId="1" xfId="7" applyFont="1" applyBorder="1" applyProtection="1">
      <protection hidden="1"/>
    </xf>
    <xf numFmtId="0" fontId="20" fillId="0" borderId="2" xfId="7" applyFont="1" applyBorder="1" applyProtection="1">
      <protection hidden="1"/>
    </xf>
    <xf numFmtId="1" fontId="20" fillId="0" borderId="3" xfId="7" applyNumberFormat="1" applyFont="1" applyBorder="1" applyProtection="1">
      <protection hidden="1"/>
    </xf>
    <xf numFmtId="171" fontId="21" fillId="0" borderId="0" xfId="4" applyFont="1" applyProtection="1">
      <protection locked="0"/>
    </xf>
    <xf numFmtId="0" fontId="22" fillId="0" borderId="0" xfId="7" applyFont="1" applyProtection="1">
      <protection hidden="1"/>
    </xf>
    <xf numFmtId="0" fontId="20" fillId="0" borderId="4" xfId="7" applyFont="1" applyBorder="1" applyProtection="1">
      <protection hidden="1"/>
    </xf>
    <xf numFmtId="0" fontId="20" fillId="0" borderId="5" xfId="7" applyFont="1" applyBorder="1" applyProtection="1">
      <protection hidden="1"/>
    </xf>
    <xf numFmtId="0" fontId="20" fillId="0" borderId="6" xfId="7" applyFont="1" applyBorder="1" applyProtection="1">
      <protection hidden="1"/>
    </xf>
    <xf numFmtId="171" fontId="23" fillId="0" borderId="0" xfId="4" applyFont="1" applyProtection="1">
      <protection locked="0"/>
    </xf>
    <xf numFmtId="0" fontId="24" fillId="0" borderId="0" xfId="7" applyFont="1" applyProtection="1">
      <protection hidden="1"/>
    </xf>
    <xf numFmtId="171" fontId="25" fillId="0" borderId="0" xfId="4" applyFont="1" applyProtection="1">
      <protection locked="0"/>
    </xf>
    <xf numFmtId="0" fontId="26" fillId="0" borderId="0" xfId="7" applyFont="1" applyProtection="1">
      <protection hidden="1"/>
    </xf>
    <xf numFmtId="0" fontId="20" fillId="0" borderId="6" xfId="4" applyNumberFormat="1" applyFont="1" applyBorder="1" applyProtection="1">
      <protection hidden="1"/>
    </xf>
    <xf numFmtId="171" fontId="27" fillId="0" borderId="0" xfId="4" applyFont="1" applyProtection="1">
      <protection locked="0"/>
    </xf>
    <xf numFmtId="0" fontId="28" fillId="0" borderId="0" xfId="7" applyFont="1" applyProtection="1">
      <protection hidden="1"/>
    </xf>
    <xf numFmtId="171" fontId="29" fillId="0" borderId="0" xfId="4" applyFont="1" applyProtection="1">
      <protection locked="0"/>
    </xf>
    <xf numFmtId="0" fontId="30" fillId="0" borderId="0" xfId="7" applyFont="1" applyProtection="1">
      <protection hidden="1"/>
    </xf>
    <xf numFmtId="0" fontId="20" fillId="0" borderId="7" xfId="7" applyFont="1" applyBorder="1" applyProtection="1">
      <protection hidden="1"/>
    </xf>
    <xf numFmtId="0" fontId="20" fillId="0" borderId="8" xfId="7" applyFont="1" applyBorder="1" applyProtection="1">
      <protection hidden="1"/>
    </xf>
    <xf numFmtId="169" fontId="20" fillId="0" borderId="8" xfId="4" applyNumberFormat="1" applyFont="1" applyBorder="1" applyProtection="1">
      <protection hidden="1"/>
    </xf>
    <xf numFmtId="1" fontId="20" fillId="0" borderId="9" xfId="4" applyNumberFormat="1" applyFont="1" applyBorder="1" applyProtection="1">
      <protection hidden="1"/>
    </xf>
    <xf numFmtId="171" fontId="31" fillId="0" borderId="0" xfId="4" applyFont="1" applyProtection="1">
      <protection locked="0"/>
    </xf>
    <xf numFmtId="0" fontId="32" fillId="0" borderId="0" xfId="7" applyFont="1" applyProtection="1">
      <protection hidden="1"/>
    </xf>
    <xf numFmtId="171" fontId="33" fillId="0" borderId="0" xfId="4" applyFont="1" applyProtection="1">
      <protection locked="0"/>
    </xf>
    <xf numFmtId="0" fontId="34" fillId="0" borderId="0" xfId="7" applyFont="1" applyProtection="1">
      <protection hidden="1"/>
    </xf>
    <xf numFmtId="0" fontId="20" fillId="0" borderId="3" xfId="7" applyFont="1" applyBorder="1" applyProtection="1">
      <protection hidden="1"/>
    </xf>
    <xf numFmtId="0" fontId="35" fillId="0" borderId="0" xfId="7" applyFont="1" applyProtection="1">
      <protection hidden="1"/>
    </xf>
    <xf numFmtId="171" fontId="14" fillId="0" borderId="0" xfId="4" applyFont="1" applyProtection="1">
      <protection hidden="1"/>
    </xf>
    <xf numFmtId="0" fontId="2" fillId="0" borderId="0" xfId="5" applyFont="1" applyAlignment="1" applyProtection="1">
      <alignment vertical="center"/>
      <protection locked="0"/>
    </xf>
    <xf numFmtId="0" fontId="2" fillId="0" borderId="0" xfId="5" applyFont="1" applyAlignment="1" applyProtection="1">
      <alignment horizontal="left" vertical="center"/>
      <protection locked="0"/>
    </xf>
    <xf numFmtId="0" fontId="2" fillId="0" borderId="0" xfId="5" applyFont="1" applyAlignment="1" applyProtection="1">
      <alignment horizontal="center" vertical="center"/>
      <protection locked="0"/>
    </xf>
    <xf numFmtId="170" fontId="2" fillId="0" borderId="0" xfId="5" applyNumberFormat="1" applyFont="1" applyAlignment="1" applyProtection="1">
      <alignment horizontal="left" vertical="center"/>
      <protection locked="0"/>
    </xf>
    <xf numFmtId="0" fontId="2" fillId="0" borderId="10" xfId="5" applyFont="1" applyBorder="1" applyAlignment="1" applyProtection="1">
      <alignment vertical="center"/>
      <protection locked="0"/>
    </xf>
    <xf numFmtId="0" fontId="2" fillId="0" borderId="11" xfId="5" applyFont="1" applyBorder="1" applyAlignment="1" applyProtection="1">
      <alignment vertical="center"/>
      <protection locked="0"/>
    </xf>
    <xf numFmtId="0" fontId="2" fillId="0" borderId="12" xfId="5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39" fillId="0" borderId="10" xfId="5" applyFont="1" applyBorder="1" applyAlignment="1" applyProtection="1">
      <alignment vertical="center"/>
      <protection locked="0"/>
    </xf>
    <xf numFmtId="0" fontId="1" fillId="0" borderId="0" xfId="5" applyAlignment="1" applyProtection="1">
      <alignment vertical="center"/>
      <protection locked="0"/>
    </xf>
    <xf numFmtId="0" fontId="2" fillId="0" borderId="0" xfId="5" applyFont="1" applyAlignment="1" applyProtection="1">
      <alignment horizontal="centerContinuous" vertical="center"/>
      <protection locked="0"/>
    </xf>
    <xf numFmtId="0" fontId="3" fillId="0" borderId="0" xfId="5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2" fillId="0" borderId="14" xfId="5" applyFont="1" applyBorder="1" applyAlignment="1" applyProtection="1">
      <alignment vertical="center"/>
      <protection locked="0"/>
    </xf>
    <xf numFmtId="0" fontId="2" fillId="0" borderId="15" xfId="5" applyFont="1" applyBorder="1" applyAlignment="1" applyProtection="1">
      <alignment vertical="center"/>
      <protection locked="0"/>
    </xf>
    <xf numFmtId="0" fontId="2" fillId="0" borderId="16" xfId="5" applyFont="1" applyBorder="1" applyAlignment="1" applyProtection="1">
      <alignment vertical="center"/>
      <protection locked="0"/>
    </xf>
    <xf numFmtId="0" fontId="2" fillId="0" borderId="17" xfId="5" applyFont="1" applyBorder="1" applyAlignment="1" applyProtection="1">
      <alignment vertical="center"/>
      <protection locked="0"/>
    </xf>
    <xf numFmtId="0" fontId="2" fillId="0" borderId="20" xfId="5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6" fillId="0" borderId="0" xfId="5" applyFont="1" applyAlignment="1" applyProtection="1">
      <alignment horizontal="center" vertical="center"/>
      <protection locked="0"/>
    </xf>
    <xf numFmtId="0" fontId="6" fillId="0" borderId="0" xfId="5" applyFont="1" applyAlignment="1" applyProtection="1">
      <alignment vertical="center"/>
      <protection locked="0"/>
    </xf>
    <xf numFmtId="0" fontId="6" fillId="0" borderId="0" xfId="5" applyFont="1" applyAlignment="1" applyProtection="1">
      <alignment horizontal="left" vertical="center"/>
      <protection locked="0"/>
    </xf>
    <xf numFmtId="172" fontId="6" fillId="0" borderId="0" xfId="5" applyNumberFormat="1" applyFont="1" applyAlignment="1" applyProtection="1">
      <alignment horizontal="left" vertical="center"/>
      <protection locked="0"/>
    </xf>
    <xf numFmtId="173" fontId="6" fillId="0" borderId="0" xfId="5" applyNumberFormat="1" applyFont="1" applyAlignment="1" applyProtection="1">
      <alignment horizontal="left" vertical="center"/>
      <protection locked="0"/>
    </xf>
    <xf numFmtId="0" fontId="37" fillId="0" borderId="0" xfId="5" applyFont="1" applyAlignment="1" applyProtection="1">
      <alignment horizontal="centerContinuous" vertical="center"/>
      <protection locked="0"/>
    </xf>
    <xf numFmtId="0" fontId="40" fillId="0" borderId="0" xfId="5" applyFont="1" applyAlignment="1" applyProtection="1">
      <alignment vertical="center"/>
      <protection locked="0"/>
    </xf>
    <xf numFmtId="0" fontId="4" fillId="0" borderId="0" xfId="5" applyFont="1" applyAlignment="1" applyProtection="1">
      <alignment horizontal="center" vertical="center"/>
      <protection locked="0"/>
    </xf>
    <xf numFmtId="0" fontId="4" fillId="0" borderId="16" xfId="5" applyFont="1" applyBorder="1" applyAlignment="1" applyProtection="1">
      <alignment horizontal="center" vertical="center"/>
      <protection locked="0"/>
    </xf>
    <xf numFmtId="0" fontId="6" fillId="0" borderId="13" xfId="5" applyFont="1" applyBorder="1" applyAlignment="1" applyProtection="1">
      <alignment horizontal="left" vertical="center"/>
      <protection locked="0"/>
    </xf>
    <xf numFmtId="0" fontId="2" fillId="0" borderId="13" xfId="5" applyFont="1" applyBorder="1" applyAlignment="1" applyProtection="1">
      <alignment horizontal="left" vertical="center"/>
      <protection locked="0"/>
    </xf>
    <xf numFmtId="0" fontId="3" fillId="0" borderId="0" xfId="5" applyFont="1" applyAlignment="1" applyProtection="1">
      <alignment horizontal="left" vertical="center"/>
      <protection locked="0"/>
    </xf>
    <xf numFmtId="0" fontId="3" fillId="0" borderId="0" xfId="5" applyFont="1" applyAlignment="1" applyProtection="1">
      <alignment horizontal="center" vertical="center"/>
      <protection locked="0"/>
    </xf>
    <xf numFmtId="0" fontId="6" fillId="0" borderId="20" xfId="5" applyFont="1" applyBorder="1" applyAlignment="1" applyProtection="1">
      <alignment vertical="center"/>
      <protection locked="0"/>
    </xf>
    <xf numFmtId="0" fontId="6" fillId="0" borderId="18" xfId="5" applyFont="1" applyBorder="1" applyAlignment="1" applyProtection="1">
      <alignment horizontal="left" vertical="center"/>
      <protection locked="0"/>
    </xf>
    <xf numFmtId="0" fontId="6" fillId="0" borderId="16" xfId="5" applyFont="1" applyBorder="1" applyAlignment="1" applyProtection="1">
      <alignment vertical="center"/>
      <protection locked="0"/>
    </xf>
    <xf numFmtId="0" fontId="6" fillId="0" borderId="12" xfId="5" applyFont="1" applyBorder="1" applyAlignment="1" applyProtection="1">
      <alignment vertical="center"/>
      <protection locked="0"/>
    </xf>
    <xf numFmtId="0" fontId="5" fillId="0" borderId="0" xfId="5" applyFont="1" applyAlignment="1" applyProtection="1">
      <alignment horizontal="left" vertical="center"/>
      <protection locked="0"/>
    </xf>
    <xf numFmtId="0" fontId="38" fillId="0" borderId="0" xfId="5" applyFont="1" applyAlignment="1" applyProtection="1">
      <alignment vertical="center"/>
      <protection locked="0"/>
    </xf>
    <xf numFmtId="0" fontId="7" fillId="0" borderId="0" xfId="5" applyFont="1" applyAlignment="1" applyProtection="1">
      <alignment vertical="center"/>
      <protection locked="0"/>
    </xf>
    <xf numFmtId="0" fontId="7" fillId="0" borderId="26" xfId="5" applyFont="1" applyBorder="1" applyAlignment="1" applyProtection="1">
      <alignment vertical="center"/>
      <protection locked="0"/>
    </xf>
    <xf numFmtId="0" fontId="7" fillId="0" borderId="27" xfId="5" applyFont="1" applyBorder="1" applyAlignment="1" applyProtection="1">
      <alignment vertical="center"/>
      <protection locked="0"/>
    </xf>
    <xf numFmtId="0" fontId="41" fillId="0" borderId="27" xfId="5" applyFont="1" applyBorder="1" applyAlignment="1" applyProtection="1">
      <alignment vertical="center"/>
      <protection locked="0"/>
    </xf>
    <xf numFmtId="0" fontId="6" fillId="0" borderId="17" xfId="5" applyFont="1" applyBorder="1" applyAlignment="1" applyProtection="1">
      <alignment vertical="center"/>
      <protection locked="0"/>
    </xf>
    <xf numFmtId="0" fontId="6" fillId="0" borderId="14" xfId="5" applyFont="1" applyBorder="1" applyAlignment="1" applyProtection="1">
      <alignment vertical="center"/>
      <protection locked="0"/>
    </xf>
    <xf numFmtId="0" fontId="6" fillId="0" borderId="16" xfId="0" applyFont="1" applyBorder="1" applyAlignment="1" applyProtection="1">
      <alignment vertical="center"/>
      <protection locked="0"/>
    </xf>
    <xf numFmtId="0" fontId="6" fillId="0" borderId="11" xfId="0" applyFont="1" applyBorder="1" applyAlignment="1" applyProtection="1">
      <alignment vertical="center"/>
      <protection locked="0"/>
    </xf>
    <xf numFmtId="0" fontId="6" fillId="0" borderId="12" xfId="0" applyFont="1" applyBorder="1" applyAlignment="1" applyProtection="1">
      <alignment vertical="center"/>
      <protection locked="0"/>
    </xf>
    <xf numFmtId="0" fontId="8" fillId="0" borderId="0" xfId="5" applyFont="1" applyAlignment="1" applyProtection="1">
      <alignment horizontal="center" vertical="center"/>
      <protection locked="0"/>
    </xf>
    <xf numFmtId="0" fontId="42" fillId="0" borderId="0" xfId="5" applyFont="1" applyAlignment="1" applyProtection="1">
      <alignment vertical="center"/>
      <protection locked="0"/>
    </xf>
    <xf numFmtId="0" fontId="38" fillId="0" borderId="0" xfId="5" applyFont="1" applyAlignment="1" applyProtection="1">
      <alignment horizontal="left" vertical="center"/>
      <protection locked="0"/>
    </xf>
    <xf numFmtId="170" fontId="38" fillId="0" borderId="0" xfId="5" applyNumberFormat="1" applyFont="1" applyAlignment="1" applyProtection="1">
      <alignment horizontal="left" vertical="center"/>
      <protection locked="0"/>
    </xf>
    <xf numFmtId="0" fontId="43" fillId="0" borderId="0" xfId="5" applyFont="1" applyAlignment="1" applyProtection="1">
      <alignment vertical="center"/>
      <protection locked="0"/>
    </xf>
    <xf numFmtId="0" fontId="44" fillId="0" borderId="0" xfId="0" applyFont="1" applyAlignment="1" applyProtection="1">
      <alignment vertical="center"/>
      <protection locked="0"/>
    </xf>
    <xf numFmtId="0" fontId="45" fillId="0" borderId="27" xfId="5" applyFont="1" applyBorder="1" applyAlignment="1" applyProtection="1">
      <alignment vertical="center"/>
      <protection locked="0"/>
    </xf>
    <xf numFmtId="0" fontId="46" fillId="0" borderId="0" xfId="5" applyFont="1" applyAlignment="1" applyProtection="1">
      <alignment vertical="center"/>
      <protection locked="0"/>
    </xf>
    <xf numFmtId="0" fontId="47" fillId="0" borderId="27" xfId="5" applyFont="1" applyBorder="1" applyAlignment="1" applyProtection="1">
      <alignment vertical="center"/>
      <protection locked="0"/>
    </xf>
    <xf numFmtId="0" fontId="48" fillId="0" borderId="0" xfId="5" applyFont="1" applyAlignment="1" applyProtection="1">
      <alignment vertical="center"/>
      <protection locked="0"/>
    </xf>
    <xf numFmtId="0" fontId="49" fillId="0" borderId="27" xfId="5" applyFont="1" applyBorder="1" applyAlignment="1" applyProtection="1">
      <alignment vertical="center"/>
      <protection locked="0"/>
    </xf>
    <xf numFmtId="0" fontId="49" fillId="0" borderId="0" xfId="5" applyFont="1" applyAlignment="1" applyProtection="1">
      <alignment vertical="center"/>
      <protection locked="0"/>
    </xf>
    <xf numFmtId="0" fontId="50" fillId="0" borderId="27" xfId="5" applyFont="1" applyBorder="1" applyAlignment="1" applyProtection="1">
      <alignment vertical="center"/>
      <protection locked="0"/>
    </xf>
    <xf numFmtId="0" fontId="51" fillId="0" borderId="0" xfId="5" applyFont="1" applyAlignment="1" applyProtection="1">
      <alignment vertical="center"/>
      <protection locked="0"/>
    </xf>
    <xf numFmtId="0" fontId="52" fillId="0" borderId="0" xfId="5" applyFont="1" applyAlignment="1" applyProtection="1">
      <alignment horizontal="right" vertical="center"/>
      <protection locked="0"/>
    </xf>
    <xf numFmtId="0" fontId="38" fillId="0" borderId="10" xfId="5" applyFont="1" applyBorder="1" applyAlignment="1" applyProtection="1">
      <alignment vertical="center"/>
      <protection locked="0"/>
    </xf>
    <xf numFmtId="171" fontId="2" fillId="0" borderId="0" xfId="5" applyNumberFormat="1" applyFont="1" applyAlignment="1" applyProtection="1">
      <alignment vertical="center"/>
      <protection locked="0"/>
    </xf>
    <xf numFmtId="168" fontId="38" fillId="0" borderId="0" xfId="5" applyNumberFormat="1" applyFont="1" applyAlignment="1" applyProtection="1">
      <alignment vertical="center"/>
      <protection locked="0"/>
    </xf>
    <xf numFmtId="0" fontId="54" fillId="0" borderId="0" xfId="0" applyFont="1"/>
    <xf numFmtId="0" fontId="55" fillId="0" borderId="0" xfId="0" applyFont="1"/>
    <xf numFmtId="176" fontId="2" fillId="0" borderId="0" xfId="5" applyNumberFormat="1" applyFont="1" applyAlignment="1" applyProtection="1">
      <alignment vertical="center"/>
      <protection locked="0"/>
    </xf>
    <xf numFmtId="183" fontId="52" fillId="0" borderId="0" xfId="1" applyNumberFormat="1" applyFont="1" applyFill="1" applyAlignment="1" applyProtection="1">
      <alignment horizontal="right" vertical="center"/>
      <protection locked="0"/>
    </xf>
    <xf numFmtId="0" fontId="56" fillId="0" borderId="0" xfId="5" applyFont="1" applyAlignment="1" applyProtection="1">
      <alignment vertical="center"/>
      <protection locked="0"/>
    </xf>
    <xf numFmtId="0" fontId="58" fillId="0" borderId="0" xfId="6" applyFont="1"/>
    <xf numFmtId="165" fontId="58" fillId="0" borderId="0" xfId="3" applyFont="1"/>
    <xf numFmtId="1" fontId="58" fillId="0" borderId="34" xfId="6" applyNumberFormat="1" applyFont="1" applyBorder="1"/>
    <xf numFmtId="1" fontId="58" fillId="0" borderId="0" xfId="6" applyNumberFormat="1" applyFont="1"/>
    <xf numFmtId="0" fontId="58" fillId="0" borderId="34" xfId="6" applyFont="1" applyBorder="1"/>
    <xf numFmtId="166" fontId="58" fillId="0" borderId="0" xfId="6" applyNumberFormat="1" applyFont="1"/>
    <xf numFmtId="166" fontId="59" fillId="3" borderId="0" xfId="2" applyFont="1" applyFill="1" applyBorder="1" applyProtection="1">
      <protection locked="0"/>
    </xf>
    <xf numFmtId="182" fontId="60" fillId="0" borderId="0" xfId="6" applyNumberFormat="1" applyFont="1" applyAlignment="1">
      <alignment horizontal="left"/>
    </xf>
    <xf numFmtId="164" fontId="58" fillId="0" borderId="0" xfId="6" applyNumberFormat="1" applyFont="1"/>
    <xf numFmtId="164" fontId="59" fillId="3" borderId="0" xfId="6" applyNumberFormat="1" applyFont="1" applyFill="1" applyAlignment="1" applyProtection="1">
      <alignment horizontal="left"/>
      <protection locked="0"/>
    </xf>
    <xf numFmtId="0" fontId="58" fillId="3" borderId="0" xfId="6" applyFont="1" applyFill="1"/>
    <xf numFmtId="0" fontId="58" fillId="0" borderId="35" xfId="6" applyFont="1" applyBorder="1"/>
    <xf numFmtId="0" fontId="58" fillId="0" borderId="36" xfId="6" applyFont="1" applyBorder="1"/>
    <xf numFmtId="0" fontId="58" fillId="0" borderId="37" xfId="6" applyFont="1" applyBorder="1"/>
    <xf numFmtId="0" fontId="61" fillId="0" borderId="0" xfId="6" applyFont="1"/>
    <xf numFmtId="0" fontId="58" fillId="0" borderId="38" xfId="6" applyFont="1" applyBorder="1"/>
    <xf numFmtId="0" fontId="58" fillId="0" borderId="39" xfId="6" applyFont="1" applyBorder="1"/>
    <xf numFmtId="0" fontId="58" fillId="0" borderId="40" xfId="6" applyFont="1" applyBorder="1"/>
    <xf numFmtId="0" fontId="58" fillId="0" borderId="41" xfId="6" applyFont="1" applyBorder="1"/>
    <xf numFmtId="0" fontId="58" fillId="0" borderId="42" xfId="6" applyFont="1" applyBorder="1"/>
    <xf numFmtId="0" fontId="58" fillId="0" borderId="43" xfId="6" applyFont="1" applyBorder="1"/>
    <xf numFmtId="0" fontId="58" fillId="0" borderId="44" xfId="6" applyFont="1" applyBorder="1"/>
    <xf numFmtId="0" fontId="58" fillId="0" borderId="45" xfId="6" applyFont="1" applyBorder="1"/>
    <xf numFmtId="0" fontId="58" fillId="0" borderId="0" xfId="6" applyFont="1" applyAlignment="1">
      <alignment horizontal="right"/>
    </xf>
    <xf numFmtId="166" fontId="59" fillId="0" borderId="0" xfId="2" applyFont="1" applyFill="1" applyBorder="1" applyProtection="1">
      <protection locked="0"/>
    </xf>
    <xf numFmtId="164" fontId="59" fillId="0" borderId="0" xfId="6" applyNumberFormat="1" applyFont="1" applyAlignment="1" applyProtection="1">
      <alignment horizontal="left"/>
      <protection locked="0"/>
    </xf>
    <xf numFmtId="165" fontId="3" fillId="0" borderId="0" xfId="3" applyFont="1" applyFill="1" applyAlignment="1" applyProtection="1">
      <alignment vertical="center"/>
      <protection locked="0"/>
    </xf>
    <xf numFmtId="175" fontId="38" fillId="0" borderId="0" xfId="5" applyNumberFormat="1" applyFont="1" applyAlignment="1" applyProtection="1">
      <alignment horizontal="right" vertical="center"/>
      <protection locked="0"/>
    </xf>
    <xf numFmtId="0" fontId="6" fillId="0" borderId="0" xfId="0" applyFont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0" xfId="0" applyFont="1" applyBorder="1" applyProtection="1">
      <protection locked="0"/>
    </xf>
    <xf numFmtId="165" fontId="2" fillId="0" borderId="0" xfId="3" applyFont="1" applyFill="1" applyAlignment="1" applyProtection="1">
      <alignment vertical="center"/>
      <protection locked="0"/>
    </xf>
    <xf numFmtId="0" fontId="8" fillId="0" borderId="0" xfId="5" applyFont="1" applyAlignment="1" applyProtection="1">
      <alignment vertical="center"/>
      <protection locked="0"/>
    </xf>
    <xf numFmtId="170" fontId="6" fillId="0" borderId="0" xfId="5" applyNumberFormat="1" applyFont="1" applyAlignment="1" applyProtection="1">
      <alignment vertical="center"/>
      <protection locked="0"/>
    </xf>
    <xf numFmtId="0" fontId="8" fillId="0" borderId="10" xfId="5" applyFont="1" applyBorder="1" applyAlignment="1" applyProtection="1">
      <alignment vertical="center"/>
      <protection locked="0"/>
    </xf>
    <xf numFmtId="0" fontId="1" fillId="0" borderId="12" xfId="5" applyBorder="1" applyAlignment="1" applyProtection="1">
      <alignment vertical="center"/>
      <protection locked="0"/>
    </xf>
    <xf numFmtId="0" fontId="4" fillId="0" borderId="12" xfId="5" applyFont="1" applyBorder="1" applyAlignment="1" applyProtection="1">
      <alignment horizontal="center" vertical="center"/>
      <protection locked="0"/>
    </xf>
    <xf numFmtId="0" fontId="63" fillId="0" borderId="0" xfId="5" applyFont="1" applyAlignment="1" applyProtection="1">
      <alignment vertical="center"/>
      <protection locked="0"/>
    </xf>
    <xf numFmtId="0" fontId="63" fillId="0" borderId="0" xfId="5" applyFont="1" applyAlignment="1" applyProtection="1">
      <alignment horizontal="left" vertical="center"/>
      <protection locked="0"/>
    </xf>
    <xf numFmtId="0" fontId="65" fillId="0" borderId="0" xfId="5" applyFont="1" applyAlignment="1" applyProtection="1">
      <alignment vertical="center"/>
      <protection locked="0"/>
    </xf>
    <xf numFmtId="0" fontId="2" fillId="0" borderId="12" xfId="0" applyFont="1" applyBorder="1" applyAlignment="1" applyProtection="1">
      <alignment vertical="center"/>
      <protection locked="0"/>
    </xf>
    <xf numFmtId="0" fontId="8" fillId="0" borderId="0" xfId="5" applyFont="1" applyAlignment="1" applyProtection="1">
      <alignment horizontal="left" vertical="center"/>
      <protection locked="0"/>
    </xf>
    <xf numFmtId="0" fontId="8" fillId="0" borderId="0" xfId="5" applyFont="1" applyAlignment="1" applyProtection="1">
      <alignment horizontal="centerContinuous" vertical="center"/>
      <protection locked="0"/>
    </xf>
    <xf numFmtId="0" fontId="36" fillId="0" borderId="0" xfId="5" applyFont="1" applyAlignment="1" applyProtection="1">
      <alignment horizontal="center" vertical="top"/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57" fillId="0" borderId="0" xfId="5" applyFont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39" fillId="0" borderId="0" xfId="5" applyFont="1" applyAlignment="1" applyProtection="1">
      <alignment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68" fillId="0" borderId="0" xfId="0" applyFont="1" applyAlignment="1">
      <alignment vertical="center"/>
    </xf>
    <xf numFmtId="0" fontId="68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 applyProtection="1">
      <alignment vertical="center"/>
      <protection locked="0"/>
    </xf>
    <xf numFmtId="170" fontId="38" fillId="0" borderId="0" xfId="5" applyNumberFormat="1" applyFont="1" applyAlignment="1" applyProtection="1">
      <alignment vertical="center"/>
      <protection locked="0"/>
    </xf>
    <xf numFmtId="171" fontId="8" fillId="0" borderId="0" xfId="3" applyNumberFormat="1" applyFont="1" applyFill="1" applyBorder="1" applyAlignment="1" applyProtection="1">
      <alignment horizontal="center" vertical="center"/>
      <protection locked="0"/>
    </xf>
    <xf numFmtId="0" fontId="8" fillId="0" borderId="0" xfId="5" applyFont="1" applyAlignment="1" applyProtection="1">
      <alignment horizontal="right" vertical="center"/>
      <protection locked="0"/>
    </xf>
    <xf numFmtId="0" fontId="65" fillId="0" borderId="0" xfId="5" applyFont="1" applyAlignment="1" applyProtection="1">
      <alignment horizontal="left" vertical="center"/>
      <protection locked="0"/>
    </xf>
    <xf numFmtId="164" fontId="38" fillId="0" borderId="0" xfId="5" applyNumberFormat="1" applyFont="1" applyAlignment="1" applyProtection="1">
      <alignment vertical="center"/>
      <protection locked="0"/>
    </xf>
    <xf numFmtId="170" fontId="65" fillId="0" borderId="0" xfId="5" applyNumberFormat="1" applyFont="1" applyAlignment="1" applyProtection="1">
      <alignment horizontal="left" vertical="center"/>
      <protection locked="0"/>
    </xf>
    <xf numFmtId="0" fontId="65" fillId="0" borderId="10" xfId="5" applyFont="1" applyBorder="1" applyAlignment="1" applyProtection="1">
      <alignment vertical="center"/>
      <protection locked="0"/>
    </xf>
    <xf numFmtId="0" fontId="8" fillId="6" borderId="0" xfId="5" applyFont="1" applyFill="1" applyAlignment="1" applyProtection="1">
      <alignment horizontal="left" vertical="center"/>
      <protection locked="0"/>
    </xf>
    <xf numFmtId="0" fontId="70" fillId="0" borderId="0" xfId="5" applyFont="1" applyAlignment="1" applyProtection="1">
      <alignment vertical="center"/>
      <protection locked="0"/>
    </xf>
    <xf numFmtId="171" fontId="7" fillId="0" borderId="0" xfId="5" applyNumberFormat="1" applyFont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175" fontId="38" fillId="0" borderId="0" xfId="5" applyNumberFormat="1" applyFont="1" applyAlignment="1" applyProtection="1">
      <alignment vertical="center"/>
      <protection locked="0"/>
    </xf>
    <xf numFmtId="0" fontId="7" fillId="0" borderId="10" xfId="5" applyFont="1" applyBorder="1" applyAlignment="1" applyProtection="1">
      <alignment vertical="center"/>
      <protection locked="0"/>
    </xf>
    <xf numFmtId="0" fontId="67" fillId="0" borderId="0" xfId="5" applyFont="1" applyAlignment="1" applyProtection="1">
      <alignment vertical="center"/>
      <protection locked="0"/>
    </xf>
    <xf numFmtId="0" fontId="65" fillId="0" borderId="10" xfId="5" applyFont="1" applyBorder="1" applyAlignment="1" applyProtection="1">
      <alignment horizontal="right" vertical="center"/>
      <protection locked="0"/>
    </xf>
    <xf numFmtId="0" fontId="8" fillId="0" borderId="0" xfId="0" applyFont="1" applyBorder="1" applyProtection="1">
      <protection locked="0"/>
    </xf>
    <xf numFmtId="0" fontId="8" fillId="0" borderId="10" xfId="5" applyFont="1" applyBorder="1" applyAlignment="1" applyProtection="1">
      <alignment horizontal="left" vertical="center"/>
      <protection locked="0"/>
    </xf>
    <xf numFmtId="0" fontId="57" fillId="0" borderId="10" xfId="5" applyFont="1" applyBorder="1" applyAlignment="1" applyProtection="1">
      <alignment vertical="center"/>
      <protection locked="0"/>
    </xf>
    <xf numFmtId="170" fontId="57" fillId="0" borderId="10" xfId="5" applyNumberFormat="1" applyFont="1" applyBorder="1" applyAlignment="1" applyProtection="1">
      <alignment vertical="center"/>
      <protection locked="0"/>
    </xf>
    <xf numFmtId="0" fontId="57" fillId="6" borderId="0" xfId="5" applyFont="1" applyFill="1" applyAlignment="1" applyProtection="1">
      <alignment vertical="center"/>
      <protection locked="0"/>
    </xf>
    <xf numFmtId="0" fontId="7" fillId="6" borderId="0" xfId="5" applyFont="1" applyFill="1" applyAlignment="1" applyProtection="1">
      <alignment vertical="center"/>
      <protection locked="0"/>
    </xf>
    <xf numFmtId="184" fontId="7" fillId="6" borderId="0" xfId="5" applyNumberFormat="1" applyFont="1" applyFill="1" applyAlignment="1" applyProtection="1">
      <alignment vertical="center"/>
      <protection locked="0"/>
    </xf>
    <xf numFmtId="176" fontId="57" fillId="0" borderId="0" xfId="5" applyNumberFormat="1" applyFont="1" applyAlignment="1" applyProtection="1">
      <alignment horizontal="center" vertical="center"/>
      <protection locked="0"/>
    </xf>
    <xf numFmtId="0" fontId="65" fillId="0" borderId="0" xfId="5" applyFont="1" applyAlignment="1" applyProtection="1">
      <alignment horizontal="centerContinuous" vertical="center"/>
      <protection locked="0"/>
    </xf>
    <xf numFmtId="0" fontId="75" fillId="0" borderId="0" xfId="5" applyFont="1" applyAlignment="1" applyProtection="1">
      <alignment horizontal="right" vertical="center"/>
      <protection locked="0"/>
    </xf>
    <xf numFmtId="0" fontId="8" fillId="0" borderId="19" xfId="5" applyFont="1" applyBorder="1" applyAlignment="1" applyProtection="1">
      <alignment horizontal="left" vertical="center"/>
      <protection locked="0"/>
    </xf>
    <xf numFmtId="0" fontId="8" fillId="0" borderId="15" xfId="5" applyFont="1" applyBorder="1" applyAlignment="1" applyProtection="1">
      <alignment horizontal="center" vertical="center"/>
      <protection locked="0"/>
    </xf>
    <xf numFmtId="0" fontId="8" fillId="0" borderId="10" xfId="5" applyFont="1" applyBorder="1" applyAlignment="1" applyProtection="1">
      <alignment horizontal="center" vertical="center"/>
      <protection locked="0"/>
    </xf>
    <xf numFmtId="0" fontId="8" fillId="0" borderId="11" xfId="5" applyFont="1" applyBorder="1" applyAlignment="1" applyProtection="1">
      <alignment horizontal="center" vertical="center"/>
      <protection locked="0"/>
    </xf>
    <xf numFmtId="0" fontId="8" fillId="0" borderId="30" xfId="5" applyFont="1" applyBorder="1" applyAlignment="1" applyProtection="1">
      <alignment horizontal="left" vertical="center"/>
      <protection locked="0"/>
    </xf>
    <xf numFmtId="0" fontId="8" fillId="0" borderId="33" xfId="5" applyFont="1" applyBorder="1" applyAlignment="1" applyProtection="1">
      <alignment vertical="center"/>
      <protection locked="0"/>
    </xf>
    <xf numFmtId="0" fontId="8" fillId="0" borderId="5" xfId="5" applyFont="1" applyBorder="1" applyAlignment="1" applyProtection="1">
      <alignment horizontal="left" vertical="center"/>
      <protection locked="0"/>
    </xf>
    <xf numFmtId="0" fontId="8" fillId="0" borderId="32" xfId="5" applyFont="1" applyBorder="1" applyAlignment="1" applyProtection="1">
      <alignment horizontal="left" vertical="center"/>
      <protection locked="0"/>
    </xf>
    <xf numFmtId="0" fontId="76" fillId="0" borderId="0" xfId="5" applyFont="1" applyAlignment="1" applyProtection="1">
      <alignment vertical="center"/>
      <protection locked="0"/>
    </xf>
    <xf numFmtId="0" fontId="76" fillId="0" borderId="27" xfId="5" applyFont="1" applyBorder="1" applyAlignment="1" applyProtection="1">
      <alignment horizontal="right" vertical="center"/>
      <protection locked="0"/>
    </xf>
    <xf numFmtId="0" fontId="69" fillId="0" borderId="0" xfId="0" applyFont="1" applyBorder="1" applyAlignment="1" applyProtection="1">
      <alignment horizontal="left" vertical="center"/>
      <protection locked="0"/>
    </xf>
    <xf numFmtId="49" fontId="57" fillId="0" borderId="0" xfId="0" applyNumberFormat="1" applyFont="1" applyBorder="1" applyAlignment="1" applyProtection="1">
      <alignment vertical="center"/>
      <protection locked="0"/>
    </xf>
    <xf numFmtId="170" fontId="65" fillId="0" borderId="0" xfId="5" applyNumberFormat="1" applyFont="1" applyAlignment="1" applyProtection="1">
      <alignment vertical="center"/>
      <protection locked="0"/>
    </xf>
    <xf numFmtId="0" fontId="8" fillId="0" borderId="19" xfId="5" applyFont="1" applyBorder="1" applyAlignment="1" applyProtection="1">
      <alignment vertical="center"/>
      <protection locked="0"/>
    </xf>
    <xf numFmtId="0" fontId="8" fillId="0" borderId="13" xfId="5" applyFont="1" applyBorder="1" applyAlignment="1" applyProtection="1">
      <alignment vertical="center"/>
      <protection locked="0"/>
    </xf>
    <xf numFmtId="0" fontId="8" fillId="0" borderId="18" xfId="5" applyFont="1" applyBorder="1" applyAlignment="1" applyProtection="1">
      <alignment vertical="center"/>
      <protection locked="0"/>
    </xf>
    <xf numFmtId="170" fontId="7" fillId="0" borderId="0" xfId="5" applyNumberFormat="1" applyFont="1" applyAlignment="1" applyProtection="1">
      <alignment horizontal="right" vertical="center"/>
      <protection locked="0"/>
    </xf>
    <xf numFmtId="175" fontId="65" fillId="0" borderId="0" xfId="5" applyNumberFormat="1" applyFont="1" applyAlignment="1" applyProtection="1">
      <alignment vertical="center"/>
      <protection locked="0"/>
    </xf>
    <xf numFmtId="0" fontId="8" fillId="0" borderId="10" xfId="0" applyFont="1" applyBorder="1" applyAlignment="1" applyProtection="1">
      <alignment vertical="center"/>
      <protection locked="0"/>
    </xf>
    <xf numFmtId="0" fontId="2" fillId="0" borderId="5" xfId="5" applyFont="1" applyBorder="1" applyAlignment="1" applyProtection="1">
      <alignment vertical="center"/>
      <protection locked="0"/>
    </xf>
    <xf numFmtId="164" fontId="78" fillId="8" borderId="0" xfId="5" applyNumberFormat="1" applyFont="1" applyFill="1" applyAlignment="1" applyProtection="1">
      <alignment vertical="center"/>
      <protection locked="0"/>
    </xf>
    <xf numFmtId="166" fontId="57" fillId="0" borderId="0" xfId="1" applyFont="1" applyFill="1" applyBorder="1" applyAlignment="1" applyProtection="1">
      <alignment vertical="center"/>
      <protection locked="0"/>
    </xf>
    <xf numFmtId="0" fontId="57" fillId="0" borderId="0" xfId="5" applyFont="1" applyAlignment="1" applyProtection="1">
      <alignment horizontal="left" vertical="center"/>
      <protection locked="0"/>
    </xf>
    <xf numFmtId="0" fontId="67" fillId="0" borderId="0" xfId="0" applyFont="1" applyBorder="1" applyAlignment="1" applyProtection="1">
      <alignment vertical="center"/>
      <protection locked="0"/>
    </xf>
    <xf numFmtId="0" fontId="69" fillId="0" borderId="10" xfId="5" applyFont="1" applyBorder="1" applyAlignment="1" applyProtection="1">
      <alignment vertical="top"/>
      <protection locked="0"/>
    </xf>
    <xf numFmtId="0" fontId="65" fillId="0" borderId="5" xfId="5" applyFont="1" applyBorder="1" applyAlignment="1" applyProtection="1">
      <alignment vertical="center" wrapText="1"/>
      <protection locked="0"/>
    </xf>
    <xf numFmtId="0" fontId="78" fillId="6" borderId="0" xfId="5" applyFont="1" applyFill="1" applyAlignment="1" applyProtection="1">
      <alignment vertical="center"/>
      <protection locked="0"/>
    </xf>
    <xf numFmtId="0" fontId="79" fillId="0" borderId="0" xfId="5" applyFont="1" applyAlignment="1" applyProtection="1">
      <alignment vertical="center"/>
      <protection locked="0"/>
    </xf>
    <xf numFmtId="0" fontId="65" fillId="0" borderId="30" xfId="5" applyFont="1" applyBorder="1" applyAlignment="1" applyProtection="1">
      <alignment vertical="center" wrapText="1"/>
      <protection locked="0"/>
    </xf>
    <xf numFmtId="0" fontId="6" fillId="0" borderId="48" xfId="5" applyFont="1" applyBorder="1" applyAlignment="1" applyProtection="1">
      <alignment vertical="center"/>
      <protection locked="0"/>
    </xf>
    <xf numFmtId="0" fontId="7" fillId="0" borderId="0" xfId="5" applyFont="1" applyAlignment="1" applyProtection="1">
      <alignment horizontal="left" vertical="center"/>
      <protection locked="0"/>
    </xf>
    <xf numFmtId="0" fontId="7" fillId="0" borderId="10" xfId="5" applyFont="1" applyBorder="1" applyAlignment="1" applyProtection="1">
      <alignment horizontal="left" vertical="center"/>
      <protection locked="0"/>
    </xf>
    <xf numFmtId="0" fontId="7" fillId="0" borderId="20" xfId="5" applyFont="1" applyBorder="1" applyAlignment="1" applyProtection="1">
      <alignment horizontal="left" vertical="center"/>
      <protection locked="0"/>
    </xf>
    <xf numFmtId="170" fontId="7" fillId="0" borderId="10" xfId="5" applyNumberFormat="1" applyFont="1" applyBorder="1" applyAlignment="1" applyProtection="1">
      <alignment vertical="center"/>
      <protection locked="0"/>
    </xf>
    <xf numFmtId="170" fontId="7" fillId="0" borderId="0" xfId="5" applyNumberFormat="1" applyFont="1" applyAlignment="1" applyProtection="1">
      <alignment vertical="center"/>
      <protection locked="0"/>
    </xf>
    <xf numFmtId="0" fontId="7" fillId="0" borderId="29" xfId="5" applyFont="1" applyBorder="1" applyAlignment="1" applyProtection="1">
      <alignment horizontal="left" vertical="center"/>
      <protection locked="0"/>
    </xf>
    <xf numFmtId="0" fontId="7" fillId="0" borderId="31" xfId="5" applyFont="1" applyBorder="1" applyAlignment="1" applyProtection="1">
      <alignment horizontal="left" vertical="center"/>
      <protection locked="0"/>
    </xf>
    <xf numFmtId="0" fontId="8" fillId="0" borderId="16" xfId="5" applyFont="1" applyBorder="1" applyAlignment="1" applyProtection="1">
      <alignment horizontal="left" vertical="center"/>
      <protection locked="0"/>
    </xf>
    <xf numFmtId="0" fontId="6" fillId="0" borderId="0" xfId="5" applyFont="1" applyAlignment="1" applyProtection="1">
      <alignment horizontal="right" vertical="center"/>
      <protection locked="0"/>
    </xf>
    <xf numFmtId="178" fontId="38" fillId="0" borderId="0" xfId="5" applyNumberFormat="1" applyFont="1" applyAlignment="1" applyProtection="1">
      <alignment horizontal="right" vertical="center"/>
      <protection locked="0"/>
    </xf>
    <xf numFmtId="0" fontId="38" fillId="0" borderId="0" xfId="5" applyFont="1" applyAlignment="1" applyProtection="1">
      <alignment horizontal="right" vertical="center"/>
      <protection locked="0"/>
    </xf>
    <xf numFmtId="0" fontId="73" fillId="0" borderId="0" xfId="5" applyFont="1" applyAlignment="1" applyProtection="1">
      <alignment vertical="center"/>
      <protection locked="0"/>
    </xf>
    <xf numFmtId="0" fontId="8" fillId="0" borderId="0" xfId="5" applyFont="1" applyAlignment="1" applyProtection="1">
      <alignment horizontal="center" vertical="top"/>
      <protection locked="0"/>
    </xf>
    <xf numFmtId="0" fontId="82" fillId="0" borderId="0" xfId="5" applyFont="1" applyAlignment="1" applyProtection="1">
      <alignment vertical="center"/>
      <protection locked="0"/>
    </xf>
    <xf numFmtId="0" fontId="84" fillId="0" borderId="10" xfId="0" applyFont="1" applyBorder="1" applyAlignment="1" applyProtection="1">
      <alignment vertical="center"/>
      <protection locked="0"/>
    </xf>
    <xf numFmtId="0" fontId="4" fillId="0" borderId="10" xfId="5" applyFont="1" applyBorder="1" applyAlignment="1" applyProtection="1">
      <alignment horizontal="center" vertical="center"/>
      <protection locked="0"/>
    </xf>
    <xf numFmtId="0" fontId="4" fillId="0" borderId="52" xfId="5" applyFont="1" applyBorder="1" applyAlignment="1" applyProtection="1">
      <alignment horizontal="center" vertical="center"/>
      <protection locked="0"/>
    </xf>
    <xf numFmtId="0" fontId="4" fillId="0" borderId="23" xfId="5" applyFont="1" applyBorder="1" applyAlignment="1" applyProtection="1">
      <alignment horizontal="center" vertical="center"/>
      <protection locked="0"/>
    </xf>
    <xf numFmtId="0" fontId="4" fillId="0" borderId="53" xfId="5" applyFont="1" applyBorder="1" applyAlignment="1" applyProtection="1">
      <alignment horizontal="center" vertical="center"/>
      <protection locked="0"/>
    </xf>
    <xf numFmtId="0" fontId="82" fillId="0" borderId="54" xfId="5" applyFont="1" applyBorder="1" applyAlignment="1" applyProtection="1">
      <alignment vertical="center"/>
      <protection locked="0"/>
    </xf>
    <xf numFmtId="0" fontId="4" fillId="0" borderId="18" xfId="5" applyFont="1" applyBorder="1" applyAlignment="1" applyProtection="1">
      <alignment horizontal="center" vertical="center"/>
      <protection locked="0"/>
    </xf>
    <xf numFmtId="0" fontId="2" fillId="0" borderId="56" xfId="5" applyFont="1" applyBorder="1" applyAlignment="1" applyProtection="1">
      <alignment vertical="center"/>
      <protection locked="0"/>
    </xf>
    <xf numFmtId="0" fontId="2" fillId="0" borderId="55" xfId="5" applyFont="1" applyBorder="1" applyAlignment="1" applyProtection="1">
      <alignment vertical="center"/>
      <protection locked="0"/>
    </xf>
    <xf numFmtId="0" fontId="8" fillId="0" borderId="56" xfId="5" applyFont="1" applyBorder="1" applyAlignment="1" applyProtection="1">
      <alignment vertical="center"/>
      <protection locked="0"/>
    </xf>
    <xf numFmtId="0" fontId="1" fillId="0" borderId="56" xfId="5" applyBorder="1" applyAlignment="1" applyProtection="1">
      <alignment vertical="center"/>
      <protection locked="0"/>
    </xf>
    <xf numFmtId="0" fontId="2" fillId="0" borderId="46" xfId="5" applyFont="1" applyBorder="1" applyAlignment="1" applyProtection="1">
      <alignment vertical="center"/>
      <protection locked="0"/>
    </xf>
    <xf numFmtId="0" fontId="2" fillId="0" borderId="13" xfId="5" applyFont="1" applyBorder="1" applyAlignment="1" applyProtection="1">
      <alignment vertical="center"/>
      <protection locked="0"/>
    </xf>
    <xf numFmtId="0" fontId="82" fillId="0" borderId="57" xfId="5" applyFont="1" applyBorder="1" applyAlignment="1" applyProtection="1">
      <alignment vertical="center"/>
      <protection locked="0"/>
    </xf>
    <xf numFmtId="0" fontId="82" fillId="0" borderId="19" xfId="5" applyFont="1" applyBorder="1" applyAlignment="1" applyProtection="1">
      <alignment vertical="center"/>
      <protection locked="0"/>
    </xf>
    <xf numFmtId="0" fontId="2" fillId="0" borderId="18" xfId="5" applyFont="1" applyBorder="1" applyAlignment="1" applyProtection="1">
      <alignment vertical="center"/>
      <protection locked="0"/>
    </xf>
    <xf numFmtId="0" fontId="82" fillId="0" borderId="13" xfId="5" applyFont="1" applyBorder="1" applyAlignment="1" applyProtection="1">
      <alignment vertical="center"/>
      <protection locked="0"/>
    </xf>
    <xf numFmtId="0" fontId="1" fillId="0" borderId="13" xfId="5" applyBorder="1" applyAlignment="1" applyProtection="1">
      <alignment vertical="center"/>
      <protection locked="0"/>
    </xf>
    <xf numFmtId="0" fontId="38" fillId="0" borderId="5" xfId="5" applyFont="1" applyBorder="1" applyAlignment="1" applyProtection="1">
      <alignment horizontal="left" vertical="center"/>
      <protection locked="0"/>
    </xf>
    <xf numFmtId="175" fontId="38" fillId="0" borderId="5" xfId="5" applyNumberFormat="1" applyFont="1" applyBorder="1" applyAlignment="1" applyProtection="1">
      <alignment horizontal="right" vertical="center"/>
      <protection locked="0"/>
    </xf>
    <xf numFmtId="0" fontId="2" fillId="0" borderId="5" xfId="5" applyFont="1" applyBorder="1" applyAlignment="1" applyProtection="1">
      <alignment horizontal="center" vertical="center"/>
      <protection locked="0"/>
    </xf>
    <xf numFmtId="0" fontId="2" fillId="0" borderId="47" xfId="5" applyFont="1" applyBorder="1" applyAlignment="1" applyProtection="1">
      <alignment vertical="center"/>
      <protection locked="0"/>
    </xf>
    <xf numFmtId="0" fontId="67" fillId="0" borderId="31" xfId="5" applyFont="1" applyBorder="1" applyAlignment="1" applyProtection="1">
      <alignment horizontal="left" vertical="center"/>
      <protection locked="0"/>
    </xf>
    <xf numFmtId="49" fontId="7" fillId="0" borderId="0" xfId="0" applyNumberFormat="1" applyFont="1" applyBorder="1" applyAlignment="1" applyProtection="1">
      <alignment vertical="center"/>
      <protection locked="0"/>
    </xf>
    <xf numFmtId="2" fontId="57" fillId="0" borderId="26" xfId="5" applyNumberFormat="1" applyFont="1" applyBorder="1" applyAlignment="1" applyProtection="1">
      <alignment horizontal="right" vertical="center"/>
      <protection locked="0"/>
    </xf>
    <xf numFmtId="176" fontId="57" fillId="0" borderId="28" xfId="5" applyNumberFormat="1" applyFont="1" applyBorder="1" applyAlignment="1" applyProtection="1">
      <alignment horizontal="left" vertical="center"/>
      <protection locked="0"/>
    </xf>
    <xf numFmtId="2" fontId="57" fillId="0" borderId="28" xfId="5" applyNumberFormat="1" applyFont="1" applyBorder="1" applyAlignment="1" applyProtection="1">
      <alignment horizontal="left" vertical="center"/>
      <protection locked="0"/>
    </xf>
    <xf numFmtId="0" fontId="8" fillId="0" borderId="0" xfId="5" applyFont="1" applyAlignment="1" applyProtection="1">
      <alignment horizontal="center" vertical="center" wrapText="1"/>
      <protection locked="0"/>
    </xf>
    <xf numFmtId="0" fontId="7" fillId="0" borderId="26" xfId="5" applyFont="1" applyBorder="1" applyAlignment="1" applyProtection="1">
      <alignment horizontal="center" vertical="center"/>
      <protection locked="0"/>
    </xf>
    <xf numFmtId="0" fontId="7" fillId="0" borderId="27" xfId="5" applyFont="1" applyBorder="1" applyAlignment="1" applyProtection="1">
      <alignment horizontal="center" vertical="center"/>
      <protection locked="0"/>
    </xf>
    <xf numFmtId="0" fontId="7" fillId="0" borderId="28" xfId="5" applyFont="1" applyBorder="1" applyAlignment="1" applyProtection="1">
      <alignment horizontal="center" vertical="center"/>
      <protection locked="0"/>
    </xf>
    <xf numFmtId="178" fontId="65" fillId="0" borderId="26" xfId="5" applyNumberFormat="1" applyFont="1" applyBorder="1" applyAlignment="1" applyProtection="1">
      <alignment horizontal="center" vertical="center"/>
      <protection locked="0"/>
    </xf>
    <xf numFmtId="178" fontId="65" fillId="0" borderId="27" xfId="5" applyNumberFormat="1" applyFont="1" applyBorder="1" applyAlignment="1" applyProtection="1">
      <alignment horizontal="center" vertical="center"/>
      <protection locked="0"/>
    </xf>
    <xf numFmtId="178" fontId="65" fillId="0" borderId="28" xfId="5" applyNumberFormat="1" applyFont="1" applyBorder="1" applyAlignment="1" applyProtection="1">
      <alignment horizontal="center" vertical="center"/>
      <protection locked="0"/>
    </xf>
    <xf numFmtId="2" fontId="65" fillId="0" borderId="26" xfId="5" applyNumberFormat="1" applyFont="1" applyBorder="1" applyAlignment="1" applyProtection="1">
      <alignment horizontal="center" vertical="center"/>
      <protection locked="0"/>
    </xf>
    <xf numFmtId="2" fontId="65" fillId="0" borderId="28" xfId="5" applyNumberFormat="1" applyFont="1" applyBorder="1" applyAlignment="1" applyProtection="1">
      <alignment horizontal="center" vertical="center"/>
      <protection locked="0"/>
    </xf>
    <xf numFmtId="178" fontId="65" fillId="0" borderId="34" xfId="5" applyNumberFormat="1" applyFont="1" applyBorder="1" applyAlignment="1" applyProtection="1">
      <alignment horizontal="center" vertical="center"/>
      <protection locked="0"/>
    </xf>
    <xf numFmtId="0" fontId="65" fillId="0" borderId="34" xfId="5" applyFont="1" applyBorder="1" applyAlignment="1" applyProtection="1">
      <alignment horizontal="center" vertical="center"/>
      <protection locked="0"/>
    </xf>
    <xf numFmtId="171" fontId="65" fillId="0" borderId="34" xfId="5" applyNumberFormat="1" applyFont="1" applyBorder="1" applyAlignment="1" applyProtection="1">
      <alignment horizontal="right" vertical="center"/>
      <protection locked="0"/>
    </xf>
    <xf numFmtId="171" fontId="65" fillId="0" borderId="26" xfId="5" applyNumberFormat="1" applyFont="1" applyBorder="1" applyAlignment="1" applyProtection="1">
      <alignment horizontal="right" vertical="center"/>
      <protection locked="0"/>
    </xf>
    <xf numFmtId="171" fontId="65" fillId="0" borderId="27" xfId="5" applyNumberFormat="1" applyFont="1" applyBorder="1" applyAlignment="1" applyProtection="1">
      <alignment horizontal="right" vertical="center"/>
      <protection locked="0"/>
    </xf>
    <xf numFmtId="171" fontId="65" fillId="0" borderId="28" xfId="5" applyNumberFormat="1" applyFont="1" applyBorder="1" applyAlignment="1" applyProtection="1">
      <alignment horizontal="right" vertical="center"/>
      <protection locked="0"/>
    </xf>
    <xf numFmtId="179" fontId="8" fillId="4" borderId="31" xfId="5" applyNumberFormat="1" applyFont="1" applyFill="1" applyBorder="1" applyAlignment="1" applyProtection="1">
      <alignment horizontal="center" vertical="center"/>
      <protection locked="0"/>
    </xf>
    <xf numFmtId="179" fontId="8" fillId="4" borderId="5" xfId="5" applyNumberFormat="1" applyFont="1" applyFill="1" applyBorder="1" applyAlignment="1" applyProtection="1">
      <alignment horizontal="center" vertical="center"/>
      <protection locked="0"/>
    </xf>
    <xf numFmtId="179" fontId="8" fillId="4" borderId="32" xfId="5" applyNumberFormat="1" applyFont="1" applyFill="1" applyBorder="1" applyAlignment="1" applyProtection="1">
      <alignment horizontal="center" vertical="center"/>
      <protection locked="0"/>
    </xf>
    <xf numFmtId="179" fontId="8" fillId="0" borderId="31" xfId="5" applyNumberFormat="1" applyFont="1" applyBorder="1" applyAlignment="1" applyProtection="1">
      <alignment horizontal="center" vertical="center"/>
      <protection locked="0"/>
    </xf>
    <xf numFmtId="179" fontId="8" fillId="0" borderId="5" xfId="5" applyNumberFormat="1" applyFont="1" applyBorder="1" applyAlignment="1" applyProtection="1">
      <alignment horizontal="center" vertical="center"/>
      <protection locked="0"/>
    </xf>
    <xf numFmtId="179" fontId="8" fillId="0" borderId="32" xfId="5" applyNumberFormat="1" applyFont="1" applyBorder="1" applyAlignment="1" applyProtection="1">
      <alignment horizontal="center" vertical="center"/>
      <protection locked="0"/>
    </xf>
    <xf numFmtId="0" fontId="8" fillId="0" borderId="29" xfId="5" applyFont="1" applyBorder="1" applyAlignment="1" applyProtection="1">
      <alignment horizontal="center" vertical="center"/>
      <protection locked="0"/>
    </xf>
    <xf numFmtId="0" fontId="8" fillId="0" borderId="30" xfId="5" applyFont="1" applyBorder="1" applyAlignment="1" applyProtection="1">
      <alignment horizontal="center" vertical="center"/>
      <protection locked="0"/>
    </xf>
    <xf numFmtId="0" fontId="8" fillId="0" borderId="33" xfId="5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right" vertical="center"/>
      <protection locked="0"/>
    </xf>
    <xf numFmtId="0" fontId="7" fillId="0" borderId="20" xfId="0" applyFont="1" applyBorder="1" applyAlignment="1" applyProtection="1">
      <alignment horizontal="right" vertical="center"/>
      <protection locked="0"/>
    </xf>
    <xf numFmtId="0" fontId="8" fillId="0" borderId="10" xfId="5" applyFont="1" applyBorder="1" applyAlignment="1" applyProtection="1">
      <alignment horizontal="left" vertical="center"/>
      <protection locked="0"/>
    </xf>
    <xf numFmtId="0" fontId="8" fillId="0" borderId="0" xfId="5" applyFont="1" applyAlignment="1" applyProtection="1">
      <alignment horizontal="left" vertical="center"/>
      <protection locked="0"/>
    </xf>
    <xf numFmtId="0" fontId="65" fillId="0" borderId="29" xfId="5" applyFont="1" applyBorder="1" applyAlignment="1" applyProtection="1">
      <alignment horizontal="center" vertical="center" wrapText="1"/>
      <protection locked="0"/>
    </xf>
    <xf numFmtId="0" fontId="65" fillId="0" borderId="30" xfId="5" applyFont="1" applyBorder="1" applyAlignment="1" applyProtection="1">
      <alignment horizontal="center" vertical="center" wrapText="1"/>
      <protection locked="0"/>
    </xf>
    <xf numFmtId="0" fontId="65" fillId="0" borderId="33" xfId="5" applyFont="1" applyBorder="1" applyAlignment="1" applyProtection="1">
      <alignment horizontal="center" vertical="center" wrapText="1"/>
      <protection locked="0"/>
    </xf>
    <xf numFmtId="0" fontId="65" fillId="0" borderId="47" xfId="5" applyFont="1" applyBorder="1" applyAlignment="1" applyProtection="1">
      <alignment horizontal="center" vertical="center" wrapText="1"/>
      <protection locked="0"/>
    </xf>
    <xf numFmtId="0" fontId="65" fillId="0" borderId="0" xfId="5" applyFont="1" applyAlignment="1" applyProtection="1">
      <alignment horizontal="center" vertical="center" wrapText="1"/>
      <protection locked="0"/>
    </xf>
    <xf numFmtId="0" fontId="65" fillId="0" borderId="48" xfId="5" applyFont="1" applyBorder="1" applyAlignment="1" applyProtection="1">
      <alignment horizontal="center" vertical="center" wrapText="1"/>
      <protection locked="0"/>
    </xf>
    <xf numFmtId="0" fontId="65" fillId="0" borderId="31" xfId="5" applyFont="1" applyBorder="1" applyAlignment="1" applyProtection="1">
      <alignment horizontal="center" vertical="center" wrapText="1"/>
      <protection locked="0"/>
    </xf>
    <xf numFmtId="0" fontId="65" fillId="0" borderId="5" xfId="5" applyFont="1" applyBorder="1" applyAlignment="1" applyProtection="1">
      <alignment horizontal="center" vertical="center" wrapText="1"/>
      <protection locked="0"/>
    </xf>
    <xf numFmtId="0" fontId="65" fillId="0" borderId="32" xfId="5" applyFont="1" applyBorder="1" applyAlignment="1" applyProtection="1">
      <alignment horizontal="center" vertical="center" wrapText="1"/>
      <protection locked="0"/>
    </xf>
    <xf numFmtId="0" fontId="8" fillId="0" borderId="0" xfId="5" applyFont="1" applyAlignment="1" applyProtection="1">
      <alignment horizontal="center" vertical="center"/>
      <protection locked="0"/>
    </xf>
    <xf numFmtId="0" fontId="8" fillId="0" borderId="48" xfId="5" applyFont="1" applyBorder="1" applyAlignment="1" applyProtection="1">
      <alignment horizontal="center" vertical="center"/>
      <protection locked="0"/>
    </xf>
    <xf numFmtId="0" fontId="8" fillId="0" borderId="5" xfId="5" applyFont="1" applyBorder="1" applyAlignment="1" applyProtection="1">
      <alignment horizontal="center" vertical="center"/>
      <protection locked="0"/>
    </xf>
    <xf numFmtId="0" fontId="8" fillId="0" borderId="32" xfId="5" applyFont="1" applyBorder="1" applyAlignment="1" applyProtection="1">
      <alignment horizontal="center" vertical="center"/>
      <protection locked="0"/>
    </xf>
    <xf numFmtId="0" fontId="7" fillId="0" borderId="34" xfId="5" applyFont="1" applyBorder="1" applyAlignment="1" applyProtection="1">
      <alignment horizontal="center" vertical="center"/>
      <protection locked="0"/>
    </xf>
    <xf numFmtId="0" fontId="8" fillId="4" borderId="29" xfId="5" applyFont="1" applyFill="1" applyBorder="1" applyAlignment="1" applyProtection="1">
      <alignment horizontal="center" vertical="center"/>
      <protection locked="0"/>
    </xf>
    <xf numFmtId="0" fontId="8" fillId="4" borderId="30" xfId="5" applyFont="1" applyFill="1" applyBorder="1" applyAlignment="1" applyProtection="1">
      <alignment horizontal="center" vertical="center"/>
      <protection locked="0"/>
    </xf>
    <xf numFmtId="0" fontId="8" fillId="4" borderId="33" xfId="5" applyFont="1" applyFill="1" applyBorder="1" applyAlignment="1" applyProtection="1">
      <alignment horizontal="center" vertical="center"/>
      <protection locked="0"/>
    </xf>
    <xf numFmtId="0" fontId="6" fillId="0" borderId="22" xfId="5" applyFont="1" applyBorder="1" applyAlignment="1" applyProtection="1">
      <alignment horizontal="center" vertical="center"/>
      <protection locked="0"/>
    </xf>
    <xf numFmtId="0" fontId="6" fillId="0" borderId="21" xfId="5" applyFont="1" applyBorder="1" applyAlignment="1" applyProtection="1">
      <alignment horizontal="center" vertical="center"/>
      <protection locked="0"/>
    </xf>
    <xf numFmtId="0" fontId="7" fillId="0" borderId="29" xfId="5" applyFont="1" applyBorder="1" applyAlignment="1" applyProtection="1">
      <alignment horizontal="center" vertical="center"/>
      <protection locked="0"/>
    </xf>
    <xf numFmtId="0" fontId="7" fillId="0" borderId="30" xfId="5" applyFont="1" applyBorder="1" applyAlignment="1" applyProtection="1">
      <alignment horizontal="center" vertical="center"/>
      <protection locked="0"/>
    </xf>
    <xf numFmtId="0" fontId="7" fillId="0" borderId="33" xfId="5" applyFont="1" applyBorder="1" applyAlignment="1" applyProtection="1">
      <alignment horizontal="center" vertical="center"/>
      <protection locked="0"/>
    </xf>
    <xf numFmtId="0" fontId="7" fillId="0" borderId="31" xfId="5" applyFont="1" applyBorder="1" applyAlignment="1" applyProtection="1">
      <alignment horizontal="center" vertical="center"/>
      <protection locked="0"/>
    </xf>
    <xf numFmtId="0" fontId="7" fillId="0" borderId="5" xfId="5" applyFont="1" applyBorder="1" applyAlignment="1" applyProtection="1">
      <alignment horizontal="center" vertical="center"/>
      <protection locked="0"/>
    </xf>
    <xf numFmtId="0" fontId="7" fillId="0" borderId="32" xfId="5" applyFont="1" applyBorder="1" applyAlignment="1" applyProtection="1">
      <alignment horizontal="center" vertical="center"/>
      <protection locked="0"/>
    </xf>
    <xf numFmtId="180" fontId="57" fillId="0" borderId="0" xfId="5" applyNumberFormat="1" applyFont="1" applyAlignment="1" applyProtection="1">
      <alignment horizontal="left" vertical="center"/>
      <protection locked="0"/>
    </xf>
    <xf numFmtId="0" fontId="7" fillId="0" borderId="26" xfId="5" applyFont="1" applyBorder="1" applyAlignment="1" applyProtection="1">
      <alignment horizontal="left" vertical="center"/>
      <protection locked="0"/>
    </xf>
    <xf numFmtId="0" fontId="7" fillId="0" borderId="27" xfId="5" applyFont="1" applyBorder="1" applyAlignment="1" applyProtection="1">
      <alignment horizontal="left" vertical="center"/>
      <protection locked="0"/>
    </xf>
    <xf numFmtId="0" fontId="7" fillId="0" borderId="28" xfId="5" applyFont="1" applyBorder="1" applyAlignment="1" applyProtection="1">
      <alignment horizontal="left" vertical="center"/>
      <protection locked="0"/>
    </xf>
    <xf numFmtId="0" fontId="8" fillId="0" borderId="31" xfId="5" applyFont="1" applyBorder="1" applyAlignment="1" applyProtection="1">
      <alignment horizontal="center" vertical="center"/>
      <protection locked="0"/>
    </xf>
    <xf numFmtId="0" fontId="7" fillId="2" borderId="26" xfId="5" applyFont="1" applyFill="1" applyBorder="1" applyAlignment="1" applyProtection="1">
      <alignment horizontal="center" vertical="center"/>
      <protection locked="0"/>
    </xf>
    <xf numFmtId="0" fontId="7" fillId="2" borderId="27" xfId="5" applyFont="1" applyFill="1" applyBorder="1" applyAlignment="1" applyProtection="1">
      <alignment horizontal="center" vertical="center"/>
      <protection locked="0"/>
    </xf>
    <xf numFmtId="0" fontId="7" fillId="2" borderId="28" xfId="5" applyFont="1" applyFill="1" applyBorder="1" applyAlignment="1" applyProtection="1">
      <alignment horizontal="center" vertical="center"/>
      <protection locked="0"/>
    </xf>
    <xf numFmtId="0" fontId="8" fillId="0" borderId="11" xfId="5" applyFont="1" applyBorder="1" applyAlignment="1" applyProtection="1">
      <alignment horizontal="left" vertical="center"/>
      <protection locked="0"/>
    </xf>
    <xf numFmtId="0" fontId="8" fillId="0" borderId="12" xfId="5" applyFont="1" applyBorder="1" applyAlignment="1" applyProtection="1">
      <alignment horizontal="left" vertical="center"/>
      <protection locked="0"/>
    </xf>
    <xf numFmtId="0" fontId="8" fillId="0" borderId="14" xfId="5" applyFont="1" applyBorder="1" applyAlignment="1" applyProtection="1">
      <alignment horizontal="left" vertical="center"/>
      <protection locked="0"/>
    </xf>
    <xf numFmtId="0" fontId="8" fillId="0" borderId="15" xfId="5" applyFont="1" applyBorder="1" applyAlignment="1" applyProtection="1">
      <alignment horizontal="left" vertical="center"/>
      <protection locked="0"/>
    </xf>
    <xf numFmtId="0" fontId="8" fillId="0" borderId="16" xfId="5" applyFont="1" applyBorder="1" applyAlignment="1" applyProtection="1">
      <alignment horizontal="left" vertical="center"/>
      <protection locked="0"/>
    </xf>
    <xf numFmtId="0" fontId="8" fillId="0" borderId="17" xfId="5" applyFont="1" applyBorder="1" applyAlignment="1" applyProtection="1">
      <alignment horizontal="left" vertical="center"/>
      <protection locked="0"/>
    </xf>
    <xf numFmtId="0" fontId="7" fillId="0" borderId="11" xfId="5" applyFont="1" applyBorder="1" applyAlignment="1" applyProtection="1">
      <alignment horizontal="left" vertical="center"/>
      <protection locked="0"/>
    </xf>
    <xf numFmtId="0" fontId="7" fillId="0" borderId="12" xfId="5" applyFont="1" applyBorder="1" applyAlignment="1" applyProtection="1">
      <alignment horizontal="left" vertical="center"/>
      <protection locked="0"/>
    </xf>
    <xf numFmtId="0" fontId="7" fillId="0" borderId="14" xfId="5" applyFont="1" applyBorder="1" applyAlignment="1" applyProtection="1">
      <alignment horizontal="left" vertical="center"/>
      <protection locked="0"/>
    </xf>
    <xf numFmtId="0" fontId="8" fillId="6" borderId="24" xfId="5" applyFont="1" applyFill="1" applyBorder="1" applyAlignment="1" applyProtection="1">
      <alignment horizontal="left" vertical="center"/>
      <protection locked="0"/>
    </xf>
    <xf numFmtId="166" fontId="7" fillId="0" borderId="46" xfId="5" applyNumberFormat="1" applyFont="1" applyBorder="1" applyAlignment="1" applyProtection="1">
      <alignment horizontal="right" vertical="center"/>
      <protection locked="0"/>
    </xf>
    <xf numFmtId="0" fontId="7" fillId="0" borderId="46" xfId="5" applyFont="1" applyBorder="1" applyAlignment="1" applyProtection="1">
      <alignment horizontal="right" vertical="center"/>
      <protection locked="0"/>
    </xf>
    <xf numFmtId="0" fontId="7" fillId="0" borderId="15" xfId="0" applyFont="1" applyBorder="1" applyAlignment="1" applyProtection="1">
      <alignment horizontal="right" vertical="center"/>
      <protection locked="0"/>
    </xf>
    <xf numFmtId="0" fontId="7" fillId="0" borderId="16" xfId="0" applyFont="1" applyBorder="1" applyAlignment="1" applyProtection="1">
      <alignment horizontal="right" vertical="center"/>
      <protection locked="0"/>
    </xf>
    <xf numFmtId="0" fontId="7" fillId="0" borderId="17" xfId="0" applyFont="1" applyBorder="1" applyAlignment="1" applyProtection="1">
      <alignment horizontal="right" vertical="center"/>
      <protection locked="0"/>
    </xf>
    <xf numFmtId="0" fontId="7" fillId="0" borderId="10" xfId="5" applyFont="1" applyBorder="1" applyAlignment="1" applyProtection="1">
      <alignment horizontal="left" vertical="center"/>
      <protection locked="0"/>
    </xf>
    <xf numFmtId="0" fontId="7" fillId="0" borderId="0" xfId="5" applyFont="1" applyAlignment="1" applyProtection="1">
      <alignment horizontal="left" vertical="center"/>
      <protection locked="0"/>
    </xf>
    <xf numFmtId="0" fontId="7" fillId="0" borderId="20" xfId="5" applyFont="1" applyBorder="1" applyAlignment="1" applyProtection="1">
      <alignment horizontal="left" vertical="center"/>
      <protection locked="0"/>
    </xf>
    <xf numFmtId="0" fontId="69" fillId="0" borderId="46" xfId="5" applyFont="1" applyBorder="1" applyAlignment="1" applyProtection="1">
      <alignment horizontal="right" vertical="center"/>
      <protection locked="0"/>
    </xf>
    <xf numFmtId="0" fontId="8" fillId="0" borderId="25" xfId="5" applyFont="1" applyBorder="1" applyAlignment="1" applyProtection="1">
      <alignment horizontal="left" vertical="center"/>
      <protection locked="0"/>
    </xf>
    <xf numFmtId="0" fontId="7" fillId="0" borderId="15" xfId="5" applyFont="1" applyBorder="1" applyAlignment="1" applyProtection="1">
      <alignment horizontal="left" vertical="center"/>
      <protection locked="0"/>
    </xf>
    <xf numFmtId="0" fontId="7" fillId="0" borderId="16" xfId="5" applyFont="1" applyBorder="1" applyAlignment="1" applyProtection="1">
      <alignment horizontal="left" vertical="center"/>
      <protection locked="0"/>
    </xf>
    <xf numFmtId="0" fontId="7" fillId="0" borderId="17" xfId="5" applyFont="1" applyBorder="1" applyAlignment="1" applyProtection="1">
      <alignment horizontal="left" vertical="center"/>
      <protection locked="0"/>
    </xf>
    <xf numFmtId="0" fontId="38" fillId="0" borderId="10" xfId="5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65" fillId="0" borderId="10" xfId="5" applyFont="1" applyBorder="1" applyAlignment="1" applyProtection="1">
      <alignment horizontal="left" vertical="center"/>
      <protection locked="0"/>
    </xf>
    <xf numFmtId="0" fontId="68" fillId="0" borderId="0" xfId="0" applyFont="1" applyAlignment="1">
      <alignment horizontal="left" vertical="center"/>
    </xf>
    <xf numFmtId="0" fontId="65" fillId="0" borderId="15" xfId="5" applyFont="1" applyBorder="1" applyAlignment="1" applyProtection="1">
      <alignment horizontal="left" vertical="center"/>
      <protection locked="0"/>
    </xf>
    <xf numFmtId="0" fontId="68" fillId="0" borderId="16" xfId="0" applyFont="1" applyBorder="1" applyAlignment="1">
      <alignment horizontal="left" vertical="center"/>
    </xf>
    <xf numFmtId="9" fontId="69" fillId="0" borderId="15" xfId="8" applyFont="1" applyFill="1" applyBorder="1" applyAlignment="1" applyProtection="1">
      <alignment horizontal="center" vertical="center" wrapText="1"/>
      <protection locked="0"/>
    </xf>
    <xf numFmtId="9" fontId="80" fillId="0" borderId="17" xfId="8" applyFont="1" applyBorder="1" applyAlignment="1">
      <alignment horizontal="center" vertical="center" wrapText="1"/>
    </xf>
    <xf numFmtId="0" fontId="65" fillId="0" borderId="0" xfId="5" applyFont="1" applyAlignment="1" applyProtection="1">
      <alignment horizontal="left" vertical="center"/>
      <protection locked="0"/>
    </xf>
    <xf numFmtId="0" fontId="65" fillId="0" borderId="20" xfId="5" applyFont="1" applyBorder="1" applyAlignment="1" applyProtection="1">
      <alignment horizontal="left" vertical="center"/>
      <protection locked="0"/>
    </xf>
    <xf numFmtId="0" fontId="69" fillId="0" borderId="19" xfId="5" applyFont="1" applyBorder="1" applyAlignment="1" applyProtection="1">
      <alignment horizontal="left" vertical="center"/>
      <protection locked="0"/>
    </xf>
    <xf numFmtId="0" fontId="77" fillId="0" borderId="13" xfId="0" applyFont="1" applyBorder="1" applyAlignment="1">
      <alignment horizontal="left" vertical="center"/>
    </xf>
    <xf numFmtId="174" fontId="65" fillId="0" borderId="10" xfId="5" applyNumberFormat="1" applyFont="1" applyBorder="1" applyAlignment="1" applyProtection="1">
      <alignment horizontal="left" vertical="center"/>
      <protection locked="0"/>
    </xf>
    <xf numFmtId="174" fontId="65" fillId="0" borderId="0" xfId="5" applyNumberFormat="1" applyFont="1" applyAlignment="1" applyProtection="1">
      <alignment horizontal="left" vertical="center"/>
      <protection locked="0"/>
    </xf>
    <xf numFmtId="172" fontId="65" fillId="0" borderId="10" xfId="5" applyNumberFormat="1" applyFont="1" applyBorder="1" applyAlignment="1" applyProtection="1">
      <alignment horizontal="left" vertical="center"/>
      <protection locked="0"/>
    </xf>
    <xf numFmtId="172" fontId="65" fillId="0" borderId="20" xfId="5" applyNumberFormat="1" applyFont="1" applyBorder="1" applyAlignment="1" applyProtection="1">
      <alignment horizontal="left" vertical="center"/>
      <protection locked="0"/>
    </xf>
    <xf numFmtId="9" fontId="65" fillId="0" borderId="15" xfId="8" applyFont="1" applyFill="1" applyBorder="1" applyAlignment="1" applyProtection="1">
      <alignment horizontal="center" vertical="center"/>
      <protection locked="0"/>
    </xf>
    <xf numFmtId="9" fontId="68" fillId="0" borderId="17" xfId="8" applyFont="1" applyBorder="1" applyAlignment="1">
      <alignment horizontal="center" vertical="center"/>
    </xf>
    <xf numFmtId="172" fontId="65" fillId="0" borderId="0" xfId="5" applyNumberFormat="1" applyFont="1" applyAlignment="1" applyProtection="1">
      <alignment horizontal="left" vertical="center"/>
      <protection locked="0"/>
    </xf>
    <xf numFmtId="0" fontId="6" fillId="0" borderId="0" xfId="5" applyFont="1" applyAlignment="1" applyProtection="1">
      <alignment horizontal="left" vertical="center"/>
      <protection locked="0"/>
    </xf>
    <xf numFmtId="176" fontId="57" fillId="0" borderId="10" xfId="5" applyNumberFormat="1" applyFont="1" applyBorder="1" applyAlignment="1" applyProtection="1">
      <alignment horizontal="left" vertical="center"/>
      <protection locked="0"/>
    </xf>
    <xf numFmtId="176" fontId="57" fillId="0" borderId="0" xfId="5" applyNumberFormat="1" applyFont="1" applyAlignment="1" applyProtection="1">
      <alignment horizontal="left" vertical="center"/>
      <protection locked="0"/>
    </xf>
    <xf numFmtId="0" fontId="67" fillId="0" borderId="0" xfId="5" applyFont="1" applyAlignment="1" applyProtection="1">
      <alignment horizontal="right" vertical="center"/>
      <protection locked="0"/>
    </xf>
    <xf numFmtId="0" fontId="57" fillId="0" borderId="0" xfId="5" applyFont="1" applyAlignment="1" applyProtection="1">
      <alignment horizontal="left" vertical="center"/>
      <protection locked="0"/>
    </xf>
    <xf numFmtId="0" fontId="64" fillId="0" borderId="0" xfId="5" applyFont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horizontal="right" vertical="center"/>
      <protection locked="0"/>
    </xf>
    <xf numFmtId="0" fontId="7" fillId="0" borderId="0" xfId="5" applyFont="1" applyAlignment="1" applyProtection="1">
      <alignment horizontal="right" vertical="center"/>
      <protection locked="0"/>
    </xf>
    <xf numFmtId="0" fontId="5" fillId="0" borderId="10" xfId="5" applyFont="1" applyBorder="1" applyAlignment="1" applyProtection="1">
      <alignment horizontal="left" vertical="center"/>
      <protection locked="0"/>
    </xf>
    <xf numFmtId="0" fontId="5" fillId="0" borderId="0" xfId="5" applyFont="1" applyAlignment="1" applyProtection="1">
      <alignment horizontal="left" vertical="center"/>
      <protection locked="0"/>
    </xf>
    <xf numFmtId="0" fontId="5" fillId="0" borderId="20" xfId="5" applyFont="1" applyBorder="1" applyAlignment="1" applyProtection="1">
      <alignment horizontal="left" vertical="center"/>
      <protection locked="0"/>
    </xf>
    <xf numFmtId="0" fontId="57" fillId="0" borderId="10" xfId="5" applyFont="1" applyBorder="1" applyAlignment="1" applyProtection="1">
      <alignment horizontal="left" vertical="center"/>
      <protection locked="0"/>
    </xf>
    <xf numFmtId="0" fontId="83" fillId="0" borderId="10" xfId="0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8" fillId="0" borderId="20" xfId="5" applyFont="1" applyBorder="1" applyAlignment="1" applyProtection="1">
      <alignment horizontal="left" vertical="center"/>
      <protection locked="0"/>
    </xf>
    <xf numFmtId="0" fontId="38" fillId="0" borderId="0" xfId="5" applyFont="1" applyAlignment="1" applyProtection="1">
      <alignment horizontal="left" vertical="center"/>
      <protection locked="0"/>
    </xf>
    <xf numFmtId="0" fontId="5" fillId="0" borderId="11" xfId="5" applyFont="1" applyBorder="1" applyAlignment="1" applyProtection="1">
      <alignment horizontal="left" vertical="center"/>
      <protection locked="0"/>
    </xf>
    <xf numFmtId="0" fontId="5" fillId="0" borderId="12" xfId="5" applyFont="1" applyBorder="1" applyAlignment="1" applyProtection="1">
      <alignment horizontal="left" vertical="center"/>
      <protection locked="0"/>
    </xf>
    <xf numFmtId="0" fontId="5" fillId="0" borderId="14" xfId="5" applyFont="1" applyBorder="1" applyAlignment="1" applyProtection="1">
      <alignment horizontal="left" vertical="center"/>
      <protection locked="0"/>
    </xf>
    <xf numFmtId="0" fontId="2" fillId="0" borderId="10" xfId="5" applyFont="1" applyBorder="1" applyAlignment="1" applyProtection="1">
      <alignment horizontal="left" vertical="center"/>
      <protection locked="0"/>
    </xf>
    <xf numFmtId="0" fontId="2" fillId="0" borderId="0" xfId="5" applyFont="1" applyAlignment="1" applyProtection="1">
      <alignment horizontal="left" vertical="center"/>
      <protection locked="0"/>
    </xf>
    <xf numFmtId="0" fontId="2" fillId="0" borderId="20" xfId="5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166" fontId="57" fillId="0" borderId="10" xfId="1" applyFont="1" applyFill="1" applyBorder="1" applyAlignment="1" applyProtection="1">
      <alignment horizontal="center" vertical="center"/>
      <protection locked="0"/>
    </xf>
    <xf numFmtId="166" fontId="57" fillId="0" borderId="0" xfId="1" applyFont="1" applyFill="1" applyBorder="1" applyAlignment="1" applyProtection="1">
      <alignment horizontal="center" vertical="center"/>
      <protection locked="0"/>
    </xf>
    <xf numFmtId="180" fontId="65" fillId="0" borderId="10" xfId="5" applyNumberFormat="1" applyFont="1" applyBorder="1" applyAlignment="1" applyProtection="1">
      <alignment horizontal="left" vertical="center"/>
      <protection locked="0"/>
    </xf>
    <xf numFmtId="180" fontId="65" fillId="0" borderId="0" xfId="5" applyNumberFormat="1" applyFont="1" applyAlignment="1" applyProtection="1">
      <alignment horizontal="left" vertical="center"/>
      <protection locked="0"/>
    </xf>
    <xf numFmtId="176" fontId="53" fillId="0" borderId="0" xfId="5" applyNumberFormat="1" applyFont="1" applyAlignment="1" applyProtection="1">
      <alignment horizontal="left" vertical="center"/>
      <protection locked="0"/>
    </xf>
    <xf numFmtId="176" fontId="38" fillId="0" borderId="0" xfId="5" applyNumberFormat="1" applyFont="1" applyAlignment="1" applyProtection="1">
      <alignment horizontal="left" vertical="center"/>
      <protection locked="0"/>
    </xf>
    <xf numFmtId="178" fontId="57" fillId="0" borderId="0" xfId="5" applyNumberFormat="1" applyFont="1" applyAlignment="1" applyProtection="1">
      <alignment horizontal="center" vertical="center"/>
      <protection locked="0"/>
    </xf>
    <xf numFmtId="0" fontId="57" fillId="0" borderId="0" xfId="5" applyFont="1" applyAlignment="1" applyProtection="1">
      <alignment horizontal="center" vertical="center"/>
      <protection locked="0"/>
    </xf>
    <xf numFmtId="0" fontId="7" fillId="0" borderId="0" xfId="5" applyFont="1" applyAlignment="1" applyProtection="1">
      <alignment horizontal="center" vertical="top"/>
      <protection locked="0"/>
    </xf>
    <xf numFmtId="0" fontId="66" fillId="9" borderId="0" xfId="5" applyFont="1" applyFill="1" applyAlignment="1" applyProtection="1">
      <alignment horizontal="center"/>
      <protection locked="0"/>
    </xf>
    <xf numFmtId="0" fontId="2" fillId="7" borderId="0" xfId="5" applyFont="1" applyFill="1" applyAlignment="1" applyProtection="1">
      <alignment horizontal="center" vertical="center"/>
      <protection locked="0"/>
    </xf>
    <xf numFmtId="0" fontId="69" fillId="0" borderId="15" xfId="5" applyFont="1" applyBorder="1" applyAlignment="1" applyProtection="1">
      <alignment horizontal="left" vertical="top"/>
      <protection locked="0"/>
    </xf>
    <xf numFmtId="0" fontId="69" fillId="0" borderId="16" xfId="5" applyFont="1" applyBorder="1" applyAlignment="1" applyProtection="1">
      <alignment horizontal="left" vertical="top"/>
      <protection locked="0"/>
    </xf>
    <xf numFmtId="0" fontId="69" fillId="0" borderId="17" xfId="5" applyFont="1" applyBorder="1" applyAlignment="1" applyProtection="1">
      <alignment horizontal="left" vertical="top"/>
      <protection locked="0"/>
    </xf>
    <xf numFmtId="171" fontId="66" fillId="0" borderId="0" xfId="5" applyNumberFormat="1" applyFont="1" applyAlignment="1" applyProtection="1">
      <alignment horizontal="center" vertical="center"/>
      <protection locked="0"/>
    </xf>
    <xf numFmtId="0" fontId="66" fillId="0" borderId="0" xfId="5" applyFont="1" applyAlignment="1" applyProtection="1">
      <alignment horizontal="center" vertical="center"/>
      <protection locked="0"/>
    </xf>
    <xf numFmtId="0" fontId="6" fillId="0" borderId="0" xfId="5" applyFont="1" applyAlignment="1" applyProtection="1">
      <alignment horizontal="center" vertical="center"/>
      <protection locked="0"/>
    </xf>
    <xf numFmtId="0" fontId="36" fillId="0" borderId="0" xfId="5" applyFont="1" applyAlignment="1" applyProtection="1">
      <alignment horizontal="center" vertical="center"/>
      <protection locked="0"/>
    </xf>
    <xf numFmtId="0" fontId="38" fillId="0" borderId="0" xfId="5" applyFont="1" applyAlignment="1" applyProtection="1">
      <alignment horizontal="center" vertical="center"/>
      <protection locked="0"/>
    </xf>
    <xf numFmtId="164" fontId="65" fillId="0" borderId="0" xfId="5" applyNumberFormat="1" applyFont="1" applyAlignment="1" applyProtection="1">
      <alignment horizontal="right" vertical="center"/>
      <protection locked="0"/>
    </xf>
    <xf numFmtId="171" fontId="7" fillId="0" borderId="0" xfId="5" applyNumberFormat="1" applyFont="1" applyAlignment="1" applyProtection="1">
      <alignment horizontal="center" vertical="center"/>
      <protection locked="0"/>
    </xf>
    <xf numFmtId="171" fontId="72" fillId="5" borderId="0" xfId="5" applyNumberFormat="1" applyFont="1" applyFill="1" applyAlignment="1" applyProtection="1">
      <alignment horizontal="center" vertical="center"/>
      <protection locked="0"/>
    </xf>
    <xf numFmtId="0" fontId="72" fillId="5" borderId="0" xfId="5" applyFont="1" applyFill="1" applyAlignment="1" applyProtection="1">
      <alignment horizontal="center" vertical="center"/>
      <protection locked="0"/>
    </xf>
    <xf numFmtId="0" fontId="7" fillId="5" borderId="0" xfId="5" applyFont="1" applyFill="1" applyAlignment="1" applyProtection="1">
      <alignment horizontal="center" vertical="center"/>
      <protection locked="0"/>
    </xf>
    <xf numFmtId="164" fontId="78" fillId="8" borderId="0" xfId="5" applyNumberFormat="1" applyFont="1" applyFill="1" applyAlignment="1" applyProtection="1">
      <alignment horizontal="center" vertical="center"/>
      <protection locked="0"/>
    </xf>
    <xf numFmtId="2" fontId="78" fillId="8" borderId="0" xfId="5" applyNumberFormat="1" applyFont="1" applyFill="1" applyAlignment="1" applyProtection="1">
      <alignment horizontal="right" vertical="center"/>
      <protection locked="0"/>
    </xf>
    <xf numFmtId="0" fontId="2" fillId="0" borderId="0" xfId="5" applyFont="1" applyAlignment="1" applyProtection="1">
      <alignment horizontal="center" vertical="center"/>
      <protection locked="0"/>
    </xf>
    <xf numFmtId="9" fontId="65" fillId="0" borderId="19" xfId="8" applyFont="1" applyFill="1" applyBorder="1" applyAlignment="1" applyProtection="1">
      <alignment horizontal="center" vertical="center"/>
      <protection locked="0"/>
    </xf>
    <xf numFmtId="9" fontId="68" fillId="0" borderId="18" xfId="8" applyFont="1" applyBorder="1" applyAlignment="1">
      <alignment horizontal="center" vertical="center"/>
    </xf>
    <xf numFmtId="2" fontId="7" fillId="0" borderId="0" xfId="5" applyNumberFormat="1" applyFont="1" applyAlignment="1" applyProtection="1">
      <alignment horizontal="left" vertical="center"/>
      <protection locked="0"/>
    </xf>
    <xf numFmtId="0" fontId="8" fillId="0" borderId="0" xfId="5" applyFont="1" applyAlignment="1" applyProtection="1">
      <alignment horizontal="center" vertical="top"/>
      <protection locked="0"/>
    </xf>
    <xf numFmtId="0" fontId="62" fillId="0" borderId="0" xfId="5" applyFont="1" applyAlignment="1" applyProtection="1">
      <alignment horizontal="left" vertical="center"/>
      <protection locked="0"/>
    </xf>
    <xf numFmtId="0" fontId="8" fillId="0" borderId="0" xfId="5" applyFont="1" applyAlignment="1" applyProtection="1">
      <alignment horizontal="left" vertical="top"/>
      <protection locked="0"/>
    </xf>
    <xf numFmtId="0" fontId="7" fillId="0" borderId="11" xfId="0" applyFont="1" applyBorder="1" applyAlignment="1" applyProtection="1">
      <alignment horizontal="right" vertical="center"/>
      <protection locked="0"/>
    </xf>
    <xf numFmtId="0" fontId="7" fillId="0" borderId="12" xfId="0" applyFont="1" applyBorder="1" applyAlignment="1" applyProtection="1">
      <alignment horizontal="right" vertical="center"/>
      <protection locked="0"/>
    </xf>
    <xf numFmtId="0" fontId="7" fillId="0" borderId="14" xfId="0" applyFont="1" applyBorder="1" applyAlignment="1" applyProtection="1">
      <alignment horizontal="right" vertical="center"/>
      <protection locked="0"/>
    </xf>
    <xf numFmtId="0" fontId="8" fillId="2" borderId="26" xfId="5" applyFont="1" applyFill="1" applyBorder="1" applyAlignment="1" applyProtection="1">
      <alignment horizontal="center" vertical="center"/>
      <protection locked="0"/>
    </xf>
    <xf numFmtId="0" fontId="8" fillId="2" borderId="27" xfId="5" applyFont="1" applyFill="1" applyBorder="1" applyAlignment="1" applyProtection="1">
      <alignment horizontal="center" vertical="center"/>
      <protection locked="0"/>
    </xf>
    <xf numFmtId="0" fontId="8" fillId="2" borderId="28" xfId="5" applyFont="1" applyFill="1" applyBorder="1" applyAlignment="1" applyProtection="1">
      <alignment horizontal="center" vertical="center"/>
      <protection locked="0"/>
    </xf>
    <xf numFmtId="0" fontId="2" fillId="0" borderId="11" xfId="5" applyFont="1" applyBorder="1" applyAlignment="1" applyProtection="1">
      <alignment horizontal="left" vertical="center"/>
      <protection locked="0"/>
    </xf>
    <xf numFmtId="0" fontId="2" fillId="0" borderId="12" xfId="5" applyFont="1" applyBorder="1" applyAlignment="1" applyProtection="1">
      <alignment horizontal="left" vertical="center"/>
      <protection locked="0"/>
    </xf>
    <xf numFmtId="0" fontId="2" fillId="0" borderId="14" xfId="5" applyFont="1" applyBorder="1" applyAlignment="1" applyProtection="1">
      <alignment horizontal="left" vertical="center"/>
      <protection locked="0"/>
    </xf>
    <xf numFmtId="177" fontId="65" fillId="0" borderId="10" xfId="5" applyNumberFormat="1" applyFont="1" applyBorder="1" applyAlignment="1" applyProtection="1">
      <alignment horizontal="left" vertical="center"/>
      <protection locked="0"/>
    </xf>
    <xf numFmtId="177" fontId="65" fillId="0" borderId="0" xfId="5" applyNumberFormat="1" applyFont="1" applyAlignment="1" applyProtection="1">
      <alignment horizontal="left" vertical="center"/>
      <protection locked="0"/>
    </xf>
    <xf numFmtId="0" fontId="8" fillId="0" borderId="0" xfId="5" applyFont="1" applyAlignment="1" applyProtection="1">
      <alignment horizontal="right" vertical="center"/>
      <protection locked="0"/>
    </xf>
    <xf numFmtId="0" fontId="7" fillId="6" borderId="10" xfId="5" applyFont="1" applyFill="1" applyBorder="1" applyAlignment="1" applyProtection="1">
      <alignment horizontal="left" vertical="center"/>
      <protection locked="0"/>
    </xf>
    <xf numFmtId="0" fontId="7" fillId="6" borderId="0" xfId="5" applyFont="1" applyFill="1" applyAlignment="1" applyProtection="1">
      <alignment horizontal="left" vertical="center"/>
      <protection locked="0"/>
    </xf>
    <xf numFmtId="0" fontId="7" fillId="6" borderId="20" xfId="5" applyFont="1" applyFill="1" applyBorder="1" applyAlignment="1" applyProtection="1">
      <alignment horizontal="left" vertical="center"/>
      <protection locked="0"/>
    </xf>
    <xf numFmtId="0" fontId="68" fillId="0" borderId="0" xfId="0" applyFont="1" applyBorder="1" applyAlignment="1">
      <alignment horizontal="left" vertical="center"/>
    </xf>
    <xf numFmtId="166" fontId="69" fillId="6" borderId="10" xfId="1" applyFont="1" applyFill="1" applyBorder="1" applyAlignment="1" applyProtection="1">
      <alignment horizontal="left" vertical="center"/>
      <protection locked="0"/>
    </xf>
    <xf numFmtId="166" fontId="69" fillId="6" borderId="0" xfId="1" applyFont="1" applyFill="1" applyAlignment="1" applyProtection="1">
      <alignment horizontal="left" vertical="center"/>
      <protection locked="0"/>
    </xf>
    <xf numFmtId="171" fontId="8" fillId="0" borderId="34" xfId="5" applyNumberFormat="1" applyFont="1" applyBorder="1" applyAlignment="1" applyProtection="1">
      <alignment horizontal="right" vertical="center"/>
      <protection locked="0"/>
    </xf>
    <xf numFmtId="0" fontId="8" fillId="0" borderId="34" xfId="5" applyFont="1" applyBorder="1" applyAlignment="1" applyProtection="1">
      <alignment horizontal="right" vertical="center"/>
      <protection locked="0"/>
    </xf>
    <xf numFmtId="0" fontId="7" fillId="0" borderId="31" xfId="5" applyFont="1" applyBorder="1" applyAlignment="1" applyProtection="1">
      <alignment horizontal="left" vertical="center"/>
      <protection locked="0"/>
    </xf>
    <xf numFmtId="0" fontId="7" fillId="0" borderId="5" xfId="5" applyFont="1" applyBorder="1" applyAlignment="1" applyProtection="1">
      <alignment horizontal="left" vertical="center"/>
      <protection locked="0"/>
    </xf>
    <xf numFmtId="0" fontId="7" fillId="0" borderId="32" xfId="5" applyFont="1" applyBorder="1" applyAlignment="1" applyProtection="1">
      <alignment horizontal="left" vertical="center"/>
      <protection locked="0"/>
    </xf>
    <xf numFmtId="178" fontId="7" fillId="0" borderId="0" xfId="5" applyNumberFormat="1" applyFont="1" applyAlignment="1" applyProtection="1">
      <alignment horizontal="center" vertical="center"/>
      <protection locked="0"/>
    </xf>
    <xf numFmtId="0" fontId="7" fillId="0" borderId="0" xfId="5" applyFont="1" applyAlignment="1" applyProtection="1">
      <alignment horizontal="center" vertical="center"/>
      <protection locked="0"/>
    </xf>
    <xf numFmtId="0" fontId="8" fillId="0" borderId="47" xfId="5" applyFont="1" applyBorder="1" applyAlignment="1" applyProtection="1">
      <alignment horizontal="center" vertical="center"/>
      <protection locked="0"/>
    </xf>
    <xf numFmtId="176" fontId="57" fillId="0" borderId="0" xfId="5" applyNumberFormat="1" applyFont="1" applyAlignment="1" applyProtection="1">
      <alignment horizontal="center" vertical="center"/>
      <protection locked="0"/>
    </xf>
    <xf numFmtId="0" fontId="7" fillId="0" borderId="47" xfId="5" applyFont="1" applyBorder="1" applyAlignment="1" applyProtection="1">
      <alignment horizontal="left" vertical="center"/>
      <protection locked="0"/>
    </xf>
    <xf numFmtId="0" fontId="7" fillId="0" borderId="48" xfId="5" applyFont="1" applyBorder="1" applyAlignment="1" applyProtection="1">
      <alignment horizontal="left" vertical="center"/>
      <protection locked="0"/>
    </xf>
    <xf numFmtId="0" fontId="7" fillId="0" borderId="29" xfId="5" applyFont="1" applyBorder="1" applyAlignment="1" applyProtection="1">
      <alignment horizontal="left" vertical="center"/>
      <protection locked="0"/>
    </xf>
    <xf numFmtId="0" fontId="7" fillId="0" borderId="30" xfId="5" applyFont="1" applyBorder="1" applyAlignment="1" applyProtection="1">
      <alignment horizontal="left" vertical="center"/>
      <protection locked="0"/>
    </xf>
    <xf numFmtId="0" fontId="7" fillId="0" borderId="33" xfId="5" applyFont="1" applyBorder="1" applyAlignment="1" applyProtection="1">
      <alignment horizontal="left" vertical="center"/>
      <protection locked="0"/>
    </xf>
    <xf numFmtId="0" fontId="8" fillId="0" borderId="51" xfId="5" applyFont="1" applyBorder="1" applyAlignment="1" applyProtection="1">
      <alignment horizontal="center" vertical="center"/>
      <protection locked="0"/>
    </xf>
    <xf numFmtId="0" fontId="8" fillId="0" borderId="25" xfId="5" applyFont="1" applyBorder="1" applyAlignment="1" applyProtection="1">
      <alignment horizontal="center" vertical="center"/>
      <protection locked="0"/>
    </xf>
    <xf numFmtId="0" fontId="57" fillId="0" borderId="50" xfId="5" applyFont="1" applyBorder="1" applyAlignment="1" applyProtection="1">
      <alignment horizontal="center" vertical="center"/>
      <protection locked="0"/>
    </xf>
    <xf numFmtId="0" fontId="57" fillId="0" borderId="30" xfId="5" applyFont="1" applyBorder="1" applyAlignment="1" applyProtection="1">
      <alignment horizontal="center" vertical="center"/>
      <protection locked="0"/>
    </xf>
    <xf numFmtId="0" fontId="57" fillId="0" borderId="49" xfId="5" applyFont="1" applyBorder="1" applyAlignment="1" applyProtection="1">
      <alignment horizontal="center" vertical="center"/>
      <protection locked="0"/>
    </xf>
    <xf numFmtId="0" fontId="57" fillId="0" borderId="11" xfId="5" applyFont="1" applyBorder="1" applyAlignment="1" applyProtection="1">
      <alignment horizontal="center" vertical="center"/>
      <protection locked="0"/>
    </xf>
    <xf numFmtId="0" fontId="57" fillId="0" borderId="12" xfId="5" applyFont="1" applyBorder="1" applyAlignment="1" applyProtection="1">
      <alignment horizontal="center" vertical="center"/>
      <protection locked="0"/>
    </xf>
    <xf numFmtId="0" fontId="57" fillId="0" borderId="14" xfId="5" applyFont="1" applyBorder="1" applyAlignment="1" applyProtection="1">
      <alignment horizontal="center" vertical="center"/>
      <protection locked="0"/>
    </xf>
    <xf numFmtId="176" fontId="57" fillId="0" borderId="50" xfId="5" applyNumberFormat="1" applyFont="1" applyBorder="1" applyAlignment="1" applyProtection="1">
      <alignment horizontal="center" vertical="center"/>
      <protection locked="0"/>
    </xf>
    <xf numFmtId="176" fontId="57" fillId="0" borderId="30" xfId="5" applyNumberFormat="1" applyFont="1" applyBorder="1" applyAlignment="1" applyProtection="1">
      <alignment horizontal="center" vertical="center"/>
      <protection locked="0"/>
    </xf>
    <xf numFmtId="176" fontId="57" fillId="0" borderId="49" xfId="5" applyNumberFormat="1" applyFont="1" applyBorder="1" applyAlignment="1" applyProtection="1">
      <alignment horizontal="center" vertical="center"/>
      <protection locked="0"/>
    </xf>
    <xf numFmtId="176" fontId="57" fillId="0" borderId="11" xfId="5" applyNumberFormat="1" applyFont="1" applyBorder="1" applyAlignment="1" applyProtection="1">
      <alignment horizontal="center" vertical="center"/>
      <protection locked="0"/>
    </xf>
    <xf numFmtId="176" fontId="57" fillId="0" borderId="12" xfId="5" applyNumberFormat="1" applyFont="1" applyBorder="1" applyAlignment="1" applyProtection="1">
      <alignment horizontal="center" vertical="center"/>
      <protection locked="0"/>
    </xf>
    <xf numFmtId="176" fontId="57" fillId="0" borderId="14" xfId="5" applyNumberFormat="1" applyFont="1" applyBorder="1" applyAlignment="1" applyProtection="1">
      <alignment horizontal="center" vertical="center"/>
      <protection locked="0"/>
    </xf>
    <xf numFmtId="178" fontId="65" fillId="0" borderId="50" xfId="5" applyNumberFormat="1" applyFont="1" applyBorder="1" applyAlignment="1" applyProtection="1">
      <alignment horizontal="center" vertical="center"/>
      <protection locked="0"/>
    </xf>
    <xf numFmtId="178" fontId="65" fillId="0" borderId="30" xfId="5" applyNumberFormat="1" applyFont="1" applyBorder="1" applyAlignment="1" applyProtection="1">
      <alignment horizontal="center" vertical="center"/>
      <protection locked="0"/>
    </xf>
    <xf numFmtId="178" fontId="65" fillId="0" borderId="49" xfId="5" applyNumberFormat="1" applyFont="1" applyBorder="1" applyAlignment="1" applyProtection="1">
      <alignment horizontal="center" vertical="center"/>
      <protection locked="0"/>
    </xf>
    <xf numFmtId="178" fontId="65" fillId="0" borderId="11" xfId="5" applyNumberFormat="1" applyFont="1" applyBorder="1" applyAlignment="1" applyProtection="1">
      <alignment horizontal="center" vertical="center"/>
      <protection locked="0"/>
    </xf>
    <xf numFmtId="178" fontId="65" fillId="0" borderId="12" xfId="5" applyNumberFormat="1" applyFont="1" applyBorder="1" applyAlignment="1" applyProtection="1">
      <alignment horizontal="center" vertical="center"/>
      <protection locked="0"/>
    </xf>
    <xf numFmtId="178" fontId="65" fillId="0" borderId="14" xfId="5" applyNumberFormat="1" applyFont="1" applyBorder="1" applyAlignment="1" applyProtection="1">
      <alignment horizontal="center" vertical="center"/>
      <protection locked="0"/>
    </xf>
    <xf numFmtId="2" fontId="65" fillId="0" borderId="50" xfId="5" applyNumberFormat="1" applyFont="1" applyBorder="1" applyAlignment="1" applyProtection="1">
      <alignment horizontal="center" vertical="center"/>
      <protection locked="0"/>
    </xf>
    <xf numFmtId="2" fontId="65" fillId="0" borderId="49" xfId="5" applyNumberFormat="1" applyFont="1" applyBorder="1" applyAlignment="1" applyProtection="1">
      <alignment horizontal="center" vertical="center"/>
      <protection locked="0"/>
    </xf>
    <xf numFmtId="2" fontId="65" fillId="0" borderId="11" xfId="5" applyNumberFormat="1" applyFont="1" applyBorder="1" applyAlignment="1" applyProtection="1">
      <alignment horizontal="center" vertical="center"/>
      <protection locked="0"/>
    </xf>
    <xf numFmtId="2" fontId="65" fillId="0" borderId="14" xfId="5" applyNumberFormat="1" applyFont="1" applyBorder="1" applyAlignment="1" applyProtection="1">
      <alignment horizontal="center" vertical="center"/>
      <protection locked="0"/>
    </xf>
    <xf numFmtId="0" fontId="8" fillId="0" borderId="26" xfId="5" applyFont="1" applyBorder="1" applyAlignment="1" applyProtection="1">
      <alignment horizontal="left" vertical="center"/>
      <protection locked="0"/>
    </xf>
    <xf numFmtId="0" fontId="8" fillId="0" borderId="27" xfId="5" applyFont="1" applyBorder="1" applyAlignment="1" applyProtection="1">
      <alignment horizontal="left" vertical="center"/>
      <protection locked="0"/>
    </xf>
    <xf numFmtId="0" fontId="8" fillId="0" borderId="28" xfId="5" applyFont="1" applyBorder="1" applyAlignment="1" applyProtection="1">
      <alignment horizontal="left" vertical="center"/>
      <protection locked="0"/>
    </xf>
    <xf numFmtId="176" fontId="74" fillId="0" borderId="0" xfId="5" applyNumberFormat="1" applyFont="1" applyAlignment="1" applyProtection="1">
      <alignment horizontal="right" vertical="center"/>
      <protection locked="0"/>
    </xf>
    <xf numFmtId="0" fontId="74" fillId="0" borderId="0" xfId="5" applyFont="1" applyAlignment="1" applyProtection="1">
      <alignment horizontal="right" vertical="center"/>
      <protection locked="0"/>
    </xf>
    <xf numFmtId="0" fontId="8" fillId="6" borderId="50" xfId="5" applyFont="1" applyFill="1" applyBorder="1" applyAlignment="1" applyProtection="1">
      <alignment horizontal="center" vertical="center" wrapText="1"/>
      <protection locked="0"/>
    </xf>
    <xf numFmtId="0" fontId="8" fillId="6" borderId="30" xfId="5" applyFont="1" applyFill="1" applyBorder="1" applyAlignment="1" applyProtection="1">
      <alignment horizontal="center" vertical="center" wrapText="1"/>
      <protection locked="0"/>
    </xf>
    <xf numFmtId="0" fontId="8" fillId="6" borderId="49" xfId="5" applyFont="1" applyFill="1" applyBorder="1" applyAlignment="1" applyProtection="1">
      <alignment horizontal="center" vertical="center" wrapText="1"/>
      <protection locked="0"/>
    </xf>
    <xf numFmtId="0" fontId="8" fillId="6" borderId="11" xfId="5" applyFont="1" applyFill="1" applyBorder="1" applyAlignment="1" applyProtection="1">
      <alignment horizontal="center" vertical="center" wrapText="1"/>
      <protection locked="0"/>
    </xf>
    <xf numFmtId="0" fontId="8" fillId="6" borderId="12" xfId="5" applyFont="1" applyFill="1" applyBorder="1" applyAlignment="1" applyProtection="1">
      <alignment horizontal="center" vertical="center" wrapText="1"/>
      <protection locked="0"/>
    </xf>
    <xf numFmtId="0" fontId="8" fillId="6" borderId="14" xfId="5" applyFont="1" applyFill="1" applyBorder="1" applyAlignment="1" applyProtection="1">
      <alignment horizontal="center" vertical="center" wrapText="1"/>
      <protection locked="0"/>
    </xf>
    <xf numFmtId="171" fontId="65" fillId="0" borderId="50" xfId="5" applyNumberFormat="1" applyFont="1" applyBorder="1" applyAlignment="1" applyProtection="1">
      <alignment horizontal="right" vertical="center"/>
      <protection locked="0"/>
    </xf>
    <xf numFmtId="171" fontId="65" fillId="0" borderId="30" xfId="5" applyNumberFormat="1" applyFont="1" applyBorder="1" applyAlignment="1" applyProtection="1">
      <alignment horizontal="right" vertical="center"/>
      <protection locked="0"/>
    </xf>
    <xf numFmtId="171" fontId="65" fillId="0" borderId="49" xfId="5" applyNumberFormat="1" applyFont="1" applyBorder="1" applyAlignment="1" applyProtection="1">
      <alignment horizontal="right" vertical="center"/>
      <protection locked="0"/>
    </xf>
    <xf numFmtId="171" fontId="65" fillId="0" borderId="11" xfId="5" applyNumberFormat="1" applyFont="1" applyBorder="1" applyAlignment="1" applyProtection="1">
      <alignment horizontal="right" vertical="center"/>
      <protection locked="0"/>
    </xf>
    <xf numFmtId="171" fontId="65" fillId="0" borderId="12" xfId="5" applyNumberFormat="1" applyFont="1" applyBorder="1" applyAlignment="1" applyProtection="1">
      <alignment horizontal="right" vertical="center"/>
      <protection locked="0"/>
    </xf>
    <xf numFmtId="171" fontId="65" fillId="0" borderId="14" xfId="5" applyNumberFormat="1" applyFont="1" applyBorder="1" applyAlignment="1" applyProtection="1">
      <alignment horizontal="right" vertical="center"/>
      <protection locked="0"/>
    </xf>
    <xf numFmtId="0" fontId="3" fillId="0" borderId="0" xfId="5" applyFont="1" applyAlignment="1" applyProtection="1">
      <alignment horizontal="center" vertical="center"/>
      <protection locked="0"/>
    </xf>
    <xf numFmtId="0" fontId="6" fillId="0" borderId="0" xfId="5" applyFont="1" applyAlignment="1" applyProtection="1">
      <alignment horizontal="right" vertical="center"/>
      <protection locked="0"/>
    </xf>
    <xf numFmtId="0" fontId="6" fillId="0" borderId="23" xfId="5" applyFont="1" applyBorder="1" applyAlignment="1" applyProtection="1">
      <alignment horizontal="center" vertical="center"/>
      <protection locked="0"/>
    </xf>
    <xf numFmtId="2" fontId="65" fillId="0" borderId="34" xfId="5" applyNumberFormat="1" applyFont="1" applyBorder="1" applyAlignment="1" applyProtection="1">
      <alignment horizontal="center" vertical="center"/>
      <protection locked="0"/>
    </xf>
    <xf numFmtId="171" fontId="7" fillId="0" borderId="34" xfId="5" applyNumberFormat="1" applyFont="1" applyBorder="1" applyAlignment="1" applyProtection="1">
      <alignment horizontal="right" vertical="center"/>
      <protection locked="0"/>
    </xf>
    <xf numFmtId="0" fontId="7" fillId="0" borderId="34" xfId="5" applyFont="1" applyBorder="1" applyAlignment="1" applyProtection="1">
      <alignment horizontal="right" vertical="center"/>
      <protection locked="0"/>
    </xf>
    <xf numFmtId="0" fontId="72" fillId="0" borderId="0" xfId="5" applyFont="1" applyAlignment="1" applyProtection="1">
      <alignment horizontal="center" vertical="center"/>
      <protection locked="0"/>
    </xf>
    <xf numFmtId="171" fontId="69" fillId="0" borderId="0" xfId="3" applyNumberFormat="1" applyFont="1" applyFill="1" applyBorder="1" applyAlignment="1" applyProtection="1">
      <alignment horizontal="center" vertical="center"/>
      <protection locked="0"/>
    </xf>
    <xf numFmtId="171" fontId="81" fillId="4" borderId="26" xfId="5" applyNumberFormat="1" applyFont="1" applyFill="1" applyBorder="1" applyAlignment="1" applyProtection="1">
      <alignment horizontal="center" vertical="center"/>
      <protection locked="0"/>
    </xf>
    <xf numFmtId="171" fontId="81" fillId="4" borderId="27" xfId="5" applyNumberFormat="1" applyFont="1" applyFill="1" applyBorder="1" applyAlignment="1" applyProtection="1">
      <alignment horizontal="center" vertical="center"/>
      <protection locked="0"/>
    </xf>
    <xf numFmtId="171" fontId="81" fillId="4" borderId="28" xfId="5" applyNumberFormat="1" applyFont="1" applyFill="1" applyBorder="1" applyAlignment="1" applyProtection="1">
      <alignment horizontal="center" vertical="center"/>
      <protection locked="0"/>
    </xf>
    <xf numFmtId="171" fontId="71" fillId="0" borderId="26" xfId="5" applyNumberFormat="1" applyFont="1" applyBorder="1" applyAlignment="1" applyProtection="1">
      <alignment horizontal="right" vertical="center"/>
      <protection locked="0"/>
    </xf>
    <xf numFmtId="171" fontId="71" fillId="0" borderId="27" xfId="5" applyNumberFormat="1" applyFont="1" applyBorder="1" applyAlignment="1" applyProtection="1">
      <alignment horizontal="right" vertical="center"/>
      <protection locked="0"/>
    </xf>
    <xf numFmtId="171" fontId="71" fillId="0" borderId="28" xfId="5" applyNumberFormat="1" applyFont="1" applyBorder="1" applyAlignment="1" applyProtection="1">
      <alignment horizontal="right" vertical="center"/>
      <protection locked="0"/>
    </xf>
    <xf numFmtId="171" fontId="9" fillId="0" borderId="30" xfId="5" applyNumberFormat="1" applyFont="1" applyBorder="1" applyAlignment="1" applyProtection="1">
      <alignment horizontal="right" vertical="center"/>
      <protection locked="0"/>
    </xf>
    <xf numFmtId="171" fontId="9" fillId="0" borderId="49" xfId="5" applyNumberFormat="1" applyFont="1" applyBorder="1" applyAlignment="1" applyProtection="1">
      <alignment horizontal="right" vertical="center"/>
      <protection locked="0"/>
    </xf>
    <xf numFmtId="164" fontId="73" fillId="0" borderId="0" xfId="5" applyNumberFormat="1" applyFont="1" applyAlignment="1" applyProtection="1">
      <alignment horizontal="right" vertical="center"/>
      <protection locked="0"/>
    </xf>
    <xf numFmtId="164" fontId="73" fillId="0" borderId="20" xfId="5" applyNumberFormat="1" applyFont="1" applyBorder="1" applyAlignment="1" applyProtection="1">
      <alignment horizontal="right" vertical="center"/>
      <protection locked="0"/>
    </xf>
    <xf numFmtId="10" fontId="38" fillId="0" borderId="0" xfId="8" applyNumberFormat="1" applyFont="1" applyFill="1" applyAlignment="1" applyProtection="1">
      <alignment horizontal="right" vertical="center"/>
      <protection locked="0"/>
    </xf>
    <xf numFmtId="178" fontId="38" fillId="0" borderId="0" xfId="5" applyNumberFormat="1" applyFont="1" applyAlignment="1" applyProtection="1">
      <alignment horizontal="right" vertical="center"/>
      <protection locked="0"/>
    </xf>
    <xf numFmtId="0" fontId="38" fillId="0" borderId="0" xfId="5" applyFont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181" fontId="6" fillId="0" borderId="27" xfId="5" applyNumberFormat="1" applyFont="1" applyBorder="1" applyAlignment="1" applyProtection="1">
      <alignment horizontal="center" vertical="center"/>
      <protection locked="0"/>
    </xf>
    <xf numFmtId="169" fontId="6" fillId="0" borderId="0" xfId="5" applyNumberFormat="1" applyFont="1" applyAlignment="1" applyProtection="1">
      <alignment horizontal="center" vertical="center"/>
      <protection locked="0"/>
    </xf>
    <xf numFmtId="178" fontId="38" fillId="0" borderId="28" xfId="5" applyNumberFormat="1" applyFont="1" applyBorder="1" applyAlignment="1" applyProtection="1">
      <alignment horizontal="center" vertical="center"/>
      <protection locked="0"/>
    </xf>
    <xf numFmtId="0" fontId="38" fillId="0" borderId="34" xfId="5" applyFont="1" applyBorder="1" applyAlignment="1" applyProtection="1">
      <alignment horizontal="center" vertical="center"/>
      <protection locked="0"/>
    </xf>
    <xf numFmtId="0" fontId="38" fillId="0" borderId="26" xfId="5" applyFont="1" applyBorder="1" applyAlignment="1" applyProtection="1">
      <alignment horizontal="center" vertical="center"/>
      <protection locked="0"/>
    </xf>
    <xf numFmtId="176" fontId="6" fillId="0" borderId="0" xfId="5" applyNumberFormat="1" applyFont="1" applyAlignment="1" applyProtection="1">
      <alignment horizontal="right" vertical="center"/>
      <protection locked="0"/>
    </xf>
    <xf numFmtId="178" fontId="6" fillId="0" borderId="0" xfId="5" applyNumberFormat="1" applyFont="1" applyAlignment="1" applyProtection="1">
      <alignment horizontal="right" vertical="center"/>
      <protection locked="0"/>
    </xf>
  </cellXfs>
  <cellStyles count="9">
    <cellStyle name="Millares" xfId="1" builtinId="3"/>
    <cellStyle name="Millares_TEPEYAC33USA" xfId="2" xr:uid="{00000000-0005-0000-0000-000002000000}"/>
    <cellStyle name="Moneda" xfId="3" builtinId="4"/>
    <cellStyle name="Moneda_TEXTO.XLS_2" xfId="4" xr:uid="{00000000-0005-0000-0000-000004000000}"/>
    <cellStyle name="Normal" xfId="0" builtinId="0"/>
    <cellStyle name="Normal_BNM" xfId="5" xr:uid="{00000000-0005-0000-0000-000006000000}"/>
    <cellStyle name="Normal_TEPEYAC33USA" xfId="6" xr:uid="{00000000-0005-0000-0000-000007000000}"/>
    <cellStyle name="Normal_TEXTO.XLS_1" xfId="7" xr:uid="{00000000-0005-0000-0000-000008000000}"/>
    <cellStyle name="Porcentaje" xfId="8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215</xdr:row>
      <xdr:rowOff>9525</xdr:rowOff>
    </xdr:from>
    <xdr:ext cx="6972300" cy="476250"/>
    <xdr:sp macro="" textlink="">
      <xdr:nvSpPr>
        <xdr:cNvPr id="49" name="48 CuadroText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295275" y="45081825"/>
          <a:ext cx="6972300" cy="476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en-US" sz="800" b="1">
              <a:latin typeface="Microsoft Sans Serif" pitchFamily="34" charset="0"/>
              <a:cs typeface="Microsoft Sans Serif" pitchFamily="34" charset="0"/>
            </a:rPr>
            <a:t>NO  TENGO  INTERES  O  RELACION  PERSONAL  CON  LOS  PROPIETARIOS  DEL  INMUEBLE  OBJETO  DEL  PRESENTE  AVALUO</a:t>
          </a:r>
        </a:p>
        <a:p>
          <a:endParaRPr lang="en-US" sz="800" b="1">
            <a:latin typeface="Microsoft Sans Serif" pitchFamily="34" charset="0"/>
            <a:cs typeface="Microsoft Sans Serif" pitchFamily="34" charset="0"/>
          </a:endParaRPr>
        </a:p>
        <a:p>
          <a:r>
            <a:rPr lang="en-US" sz="800" b="1">
              <a:latin typeface="Microsoft Sans Serif" pitchFamily="34" charset="0"/>
              <a:cs typeface="Microsoft Sans Serif" pitchFamily="34" charset="0"/>
            </a:rPr>
            <a:t>NO  SE  VERIFICARON  GRAVAMENES  DE  LA  PRESENTE P ROPIEDAD  DADO  QUE N O  ES  MOTIVO D EL   AVALUO.</a:t>
          </a:r>
        </a:p>
      </xdr:txBody>
    </xdr:sp>
    <xdr:clientData/>
  </xdr:oneCellAnchor>
  <xdr:twoCellAnchor>
    <xdr:from>
      <xdr:col>17</xdr:col>
      <xdr:colOff>86781</xdr:colOff>
      <xdr:row>66</xdr:row>
      <xdr:rowOff>21177</xdr:rowOff>
    </xdr:from>
    <xdr:to>
      <xdr:col>21</xdr:col>
      <xdr:colOff>318471</xdr:colOff>
      <xdr:row>69</xdr:row>
      <xdr:rowOff>28575</xdr:rowOff>
    </xdr:to>
    <xdr:sp macro="" textlink="">
      <xdr:nvSpPr>
        <xdr:cNvPr id="36" name="35 Flecha arriba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 bwMode="auto">
        <a:xfrm>
          <a:off x="6487581" y="10889202"/>
          <a:ext cx="1717590" cy="378873"/>
        </a:xfrm>
        <a:prstGeom prst="upArrow">
          <a:avLst>
            <a:gd name="adj1" fmla="val 50000"/>
            <a:gd name="adj2" fmla="val 78755"/>
          </a:avLst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s-MX" sz="1100"/>
        </a:p>
      </xdr:txBody>
    </xdr:sp>
    <xdr:clientData/>
  </xdr:twoCellAnchor>
  <xdr:twoCellAnchor>
    <xdr:from>
      <xdr:col>23</xdr:col>
      <xdr:colOff>767482</xdr:colOff>
      <xdr:row>81</xdr:row>
      <xdr:rowOff>10667</xdr:rowOff>
    </xdr:from>
    <xdr:to>
      <xdr:col>25</xdr:col>
      <xdr:colOff>36973</xdr:colOff>
      <xdr:row>89</xdr:row>
      <xdr:rowOff>150263</xdr:rowOff>
    </xdr:to>
    <xdr:sp macro="" textlink="">
      <xdr:nvSpPr>
        <xdr:cNvPr id="28" name="27 CuadroText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 rot="5400000">
          <a:off x="8119117" y="13547357"/>
          <a:ext cx="1358796" cy="2124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MX" sz="900" b="1">
              <a:solidFill>
                <a:schemeClr val="tx1">
                  <a:lumMod val="95000"/>
                  <a:lumOff val="5000"/>
                </a:schemeClr>
              </a:solidFill>
              <a:latin typeface="Arial Black" pitchFamily="34" charset="0"/>
            </a:rPr>
            <a:t>JESUS  GARCIA</a:t>
          </a:r>
        </a:p>
      </xdr:txBody>
    </xdr:sp>
    <xdr:clientData/>
  </xdr:twoCellAnchor>
  <xdr:twoCellAnchor>
    <xdr:from>
      <xdr:col>26</xdr:col>
      <xdr:colOff>314326</xdr:colOff>
      <xdr:row>82</xdr:row>
      <xdr:rowOff>19047</xdr:rowOff>
    </xdr:from>
    <xdr:to>
      <xdr:col>26</xdr:col>
      <xdr:colOff>514351</xdr:colOff>
      <xdr:row>92</xdr:row>
      <xdr:rowOff>85722</xdr:rowOff>
    </xdr:to>
    <xdr:sp macro="" textlink="">
      <xdr:nvSpPr>
        <xdr:cNvPr id="29" name="28 CuadroText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 rot="17678900">
          <a:off x="9296401" y="13811247"/>
          <a:ext cx="15906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MX" sz="900" b="1">
              <a:solidFill>
                <a:schemeClr val="tx1">
                  <a:lumMod val="95000"/>
                  <a:lumOff val="5000"/>
                </a:schemeClr>
              </a:solidFill>
              <a:latin typeface="Arial Black" pitchFamily="34" charset="0"/>
            </a:rPr>
            <a:t>INDEPENDENCIA</a:t>
          </a:r>
        </a:p>
      </xdr:txBody>
    </xdr:sp>
    <xdr:clientData/>
  </xdr:twoCellAnchor>
  <xdr:twoCellAnchor>
    <xdr:from>
      <xdr:col>23</xdr:col>
      <xdr:colOff>584660</xdr:colOff>
      <xdr:row>76</xdr:row>
      <xdr:rowOff>116764</xdr:rowOff>
    </xdr:from>
    <xdr:to>
      <xdr:col>26</xdr:col>
      <xdr:colOff>542792</xdr:colOff>
      <xdr:row>78</xdr:row>
      <xdr:rowOff>117806</xdr:rowOff>
    </xdr:to>
    <xdr:sp macro="" textlink="">
      <xdr:nvSpPr>
        <xdr:cNvPr id="30" name="29 CuadroText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 rot="184448">
          <a:off x="8566610" y="12299239"/>
          <a:ext cx="1653582" cy="3058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MX" sz="1000" b="1" baseline="0">
              <a:solidFill>
                <a:schemeClr val="tx1">
                  <a:lumMod val="95000"/>
                  <a:lumOff val="5000"/>
                </a:schemeClr>
              </a:solidFill>
              <a:latin typeface="Arial Black" pitchFamily="34" charset="0"/>
            </a:rPr>
            <a:t>JUAN  ESCUTIA</a:t>
          </a:r>
          <a:endParaRPr lang="es-MX" sz="900" b="1">
            <a:solidFill>
              <a:srgbClr val="FFFF00"/>
            </a:solidFill>
            <a:latin typeface="Arial Black" pitchFamily="34" charset="0"/>
          </a:endParaRPr>
        </a:p>
      </xdr:txBody>
    </xdr:sp>
    <xdr:clientData/>
  </xdr:twoCellAnchor>
  <xdr:twoCellAnchor>
    <xdr:from>
      <xdr:col>23</xdr:col>
      <xdr:colOff>419101</xdr:colOff>
      <xdr:row>92</xdr:row>
      <xdr:rowOff>114300</xdr:rowOff>
    </xdr:from>
    <xdr:to>
      <xdr:col>28</xdr:col>
      <xdr:colOff>19050</xdr:colOff>
      <xdr:row>93</xdr:row>
      <xdr:rowOff>114301</xdr:rowOff>
    </xdr:to>
    <xdr:sp macro="" textlink="">
      <xdr:nvSpPr>
        <xdr:cNvPr id="31" name="30 CuadroText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 rot="408530">
          <a:off x="8172451" y="14735175"/>
          <a:ext cx="2219324" cy="3048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MX" sz="900" b="1">
              <a:solidFill>
                <a:schemeClr val="tx1">
                  <a:lumMod val="95000"/>
                  <a:lumOff val="5000"/>
                </a:schemeClr>
              </a:solidFill>
              <a:latin typeface="Arial Black" pitchFamily="34" charset="0"/>
            </a:rPr>
            <a:t>N O C H E S T L I</a:t>
          </a:r>
          <a:endParaRPr lang="es-MX" sz="900" b="1" baseline="0">
            <a:solidFill>
              <a:schemeClr val="tx1">
                <a:lumMod val="95000"/>
                <a:lumOff val="5000"/>
              </a:schemeClr>
            </a:solidFill>
            <a:latin typeface="Arial Black" pitchFamily="34" charset="0"/>
          </a:endParaRPr>
        </a:p>
        <a:p>
          <a:endParaRPr lang="es-MX" sz="900" b="1">
            <a:solidFill>
              <a:srgbClr val="FFFF00"/>
            </a:solidFill>
            <a:latin typeface="Arial Black" pitchFamily="34" charset="0"/>
          </a:endParaRPr>
        </a:p>
      </xdr:txBody>
    </xdr:sp>
    <xdr:clientData/>
  </xdr:twoCellAnchor>
  <xdr:twoCellAnchor>
    <xdr:from>
      <xdr:col>24</xdr:col>
      <xdr:colOff>85725</xdr:colOff>
      <xdr:row>87</xdr:row>
      <xdr:rowOff>123827</xdr:rowOff>
    </xdr:from>
    <xdr:to>
      <xdr:col>25</xdr:col>
      <xdr:colOff>457200</xdr:colOff>
      <xdr:row>88</xdr:row>
      <xdr:rowOff>57150</xdr:rowOff>
    </xdr:to>
    <xdr:cxnSp macro="">
      <xdr:nvCxnSpPr>
        <xdr:cNvPr id="62" name="61 Conector rect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CxnSpPr/>
      </xdr:nvCxnSpPr>
      <xdr:spPr bwMode="auto">
        <a:xfrm flipH="1" flipV="1">
          <a:off x="8782050" y="14001752"/>
          <a:ext cx="542925" cy="85723"/>
        </a:xfrm>
        <a:prstGeom prst="line">
          <a:avLst/>
        </a:prstGeom>
        <a:noFill/>
        <a:ln w="38100" cap="flat" cmpd="sng" algn="ctr">
          <a:solidFill>
            <a:srgbClr val="FFFF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23</xdr:col>
      <xdr:colOff>638175</xdr:colOff>
      <xdr:row>91</xdr:row>
      <xdr:rowOff>0</xdr:rowOff>
    </xdr:from>
    <xdr:to>
      <xdr:col>25</xdr:col>
      <xdr:colOff>266700</xdr:colOff>
      <xdr:row>91</xdr:row>
      <xdr:rowOff>28575</xdr:rowOff>
    </xdr:to>
    <xdr:cxnSp macro="">
      <xdr:nvCxnSpPr>
        <xdr:cNvPr id="34" name="33 Conector rect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/>
      </xdr:nvCxnSpPr>
      <xdr:spPr bwMode="auto">
        <a:xfrm flipH="1" flipV="1">
          <a:off x="8562975" y="14439902"/>
          <a:ext cx="571500" cy="76198"/>
        </a:xfrm>
        <a:prstGeom prst="line">
          <a:avLst/>
        </a:prstGeom>
        <a:noFill/>
        <a:ln w="38100" cap="flat" cmpd="sng" algn="ctr">
          <a:solidFill>
            <a:srgbClr val="FFFF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 editAs="oneCell">
    <xdr:from>
      <xdr:col>11</xdr:col>
      <xdr:colOff>247650</xdr:colOff>
      <xdr:row>72</xdr:row>
      <xdr:rowOff>57150</xdr:rowOff>
    </xdr:from>
    <xdr:to>
      <xdr:col>22</xdr:col>
      <xdr:colOff>19050</xdr:colOff>
      <xdr:row>92</xdr:row>
      <xdr:rowOff>123825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3A014254-2E9B-BBFE-895D-8DECDD389C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2450" y="11687175"/>
          <a:ext cx="3876675" cy="3267075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72</xdr:row>
      <xdr:rowOff>57150</xdr:rowOff>
    </xdr:from>
    <xdr:to>
      <xdr:col>10</xdr:col>
      <xdr:colOff>333375</xdr:colOff>
      <xdr:row>92</xdr:row>
      <xdr:rowOff>123825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A1D4D785-CDB0-BFED-05C2-4C883F69C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11687175"/>
          <a:ext cx="3857625" cy="3267075"/>
        </a:xfrm>
        <a:prstGeom prst="rect">
          <a:avLst/>
        </a:prstGeom>
      </xdr:spPr>
    </xdr:pic>
    <xdr:clientData/>
  </xdr:twoCellAnchor>
  <xdr:twoCellAnchor editAs="oneCell">
    <xdr:from>
      <xdr:col>16</xdr:col>
      <xdr:colOff>104775</xdr:colOff>
      <xdr:row>4</xdr:row>
      <xdr:rowOff>66675</xdr:rowOff>
    </xdr:from>
    <xdr:to>
      <xdr:col>22</xdr:col>
      <xdr:colOff>190500</xdr:colOff>
      <xdr:row>12</xdr:row>
      <xdr:rowOff>142875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7B3AB64-E397-686D-4752-E5B1AE0DE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0" y="762000"/>
          <a:ext cx="2314575" cy="173355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279</xdr:row>
      <xdr:rowOff>142874</xdr:rowOff>
    </xdr:from>
    <xdr:to>
      <xdr:col>11</xdr:col>
      <xdr:colOff>177360</xdr:colOff>
      <xdr:row>295</xdr:row>
      <xdr:rowOff>71099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D11F1D8-E8A8-16BC-B004-4DEB356E2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41509949"/>
          <a:ext cx="3606360" cy="27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350025</xdr:colOff>
      <xdr:row>298</xdr:row>
      <xdr:rowOff>45224</xdr:rowOff>
    </xdr:from>
    <xdr:to>
      <xdr:col>11</xdr:col>
      <xdr:colOff>98760</xdr:colOff>
      <xdr:row>313</xdr:row>
      <xdr:rowOff>30599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A3B1AFD-FA40-5908-9985-751945A02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00" y="44584124"/>
          <a:ext cx="3606360" cy="2700000"/>
        </a:xfrm>
        <a:prstGeom prst="rect">
          <a:avLst/>
        </a:prstGeom>
      </xdr:spPr>
    </xdr:pic>
    <xdr:clientData/>
  </xdr:twoCellAnchor>
  <xdr:twoCellAnchor editAs="oneCell">
    <xdr:from>
      <xdr:col>12</xdr:col>
      <xdr:colOff>90450</xdr:colOff>
      <xdr:row>298</xdr:row>
      <xdr:rowOff>33300</xdr:rowOff>
    </xdr:from>
    <xdr:to>
      <xdr:col>21</xdr:col>
      <xdr:colOff>236062</xdr:colOff>
      <xdr:row>313</xdr:row>
      <xdr:rowOff>18675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9E0B824-E613-B968-7266-F395374FC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9100" y="44572200"/>
          <a:ext cx="3593662" cy="2700000"/>
        </a:xfrm>
        <a:prstGeom prst="rect">
          <a:avLst/>
        </a:prstGeom>
      </xdr:spPr>
    </xdr:pic>
    <xdr:clientData/>
  </xdr:twoCellAnchor>
  <xdr:twoCellAnchor editAs="oneCell">
    <xdr:from>
      <xdr:col>12</xdr:col>
      <xdr:colOff>88050</xdr:colOff>
      <xdr:row>279</xdr:row>
      <xdr:rowOff>135674</xdr:rowOff>
    </xdr:from>
    <xdr:to>
      <xdr:col>21</xdr:col>
      <xdr:colOff>246360</xdr:colOff>
      <xdr:row>295</xdr:row>
      <xdr:rowOff>63899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878D7513-94DF-94C5-4B8F-BDC0481BF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6700" y="41502749"/>
          <a:ext cx="3606360" cy="27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80808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80808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78"/>
  <sheetViews>
    <sheetView showGridLines="0" tabSelected="1" view="pageBreakPreview" zoomScaleNormal="120" zoomScaleSheetLayoutView="100" workbookViewId="0">
      <selection activeCell="K183" sqref="K183:L183"/>
    </sheetView>
  </sheetViews>
  <sheetFormatPr baseColWidth="10" defaultColWidth="2.5703125" defaultRowHeight="9" x14ac:dyDescent="0.2"/>
  <cols>
    <col min="1" max="1" width="3.85546875" style="40" customWidth="1"/>
    <col min="2" max="2" width="6" style="40" customWidth="1"/>
    <col min="3" max="4" width="6.140625" style="40" customWidth="1"/>
    <col min="5" max="5" width="5.85546875" style="40" customWidth="1"/>
    <col min="6" max="6" width="7.85546875" style="40" customWidth="1"/>
    <col min="7" max="7" width="5.7109375" style="40" customWidth="1"/>
    <col min="8" max="8" width="4.85546875" style="40" customWidth="1"/>
    <col min="9" max="9" width="5" style="40" customWidth="1"/>
    <col min="10" max="11" width="5.140625" style="40" customWidth="1"/>
    <col min="12" max="12" width="4.85546875" style="40" customWidth="1"/>
    <col min="13" max="13" width="5.85546875" style="40" customWidth="1"/>
    <col min="14" max="14" width="6.28515625" style="40" customWidth="1"/>
    <col min="15" max="15" width="6" style="40" customWidth="1"/>
    <col min="16" max="16" width="5.140625" style="40" customWidth="1"/>
    <col min="17" max="17" width="6.140625" style="40" customWidth="1"/>
    <col min="18" max="18" width="5.42578125" style="40" customWidth="1"/>
    <col min="19" max="19" width="5.85546875" style="40" customWidth="1"/>
    <col min="20" max="20" width="5.140625" style="40" customWidth="1"/>
    <col min="21" max="21" width="5.85546875" style="40" customWidth="1"/>
    <col min="22" max="23" width="5" style="40" customWidth="1"/>
    <col min="24" max="24" width="12.140625" style="40" customWidth="1"/>
    <col min="25" max="25" width="2.5703125" style="40" customWidth="1"/>
    <col min="26" max="26" width="12.28515625" style="40" customWidth="1"/>
    <col min="27" max="27" width="14.140625" style="40" customWidth="1"/>
    <col min="28" max="16384" width="2.5703125" style="40"/>
  </cols>
  <sheetData>
    <row r="1" spans="1:23" ht="11.45" customHeight="1" x14ac:dyDescent="0.2"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</row>
    <row r="2" spans="1:23" ht="11.45" customHeight="1" x14ac:dyDescent="0.2"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395"/>
      <c r="P2" s="395"/>
      <c r="Q2" s="395"/>
      <c r="R2" s="395"/>
      <c r="S2" s="395"/>
      <c r="T2" s="393" t="s">
        <v>435</v>
      </c>
      <c r="U2" s="393"/>
      <c r="V2" s="393"/>
      <c r="W2" s="393"/>
    </row>
    <row r="3" spans="1:23" ht="16.5" customHeight="1" x14ac:dyDescent="0.2">
      <c r="D3" s="395"/>
      <c r="E3" s="395"/>
      <c r="F3" s="395"/>
      <c r="G3" s="395"/>
      <c r="H3" s="395"/>
      <c r="I3" s="395"/>
      <c r="J3" s="395"/>
      <c r="K3" s="395"/>
      <c r="L3" s="395"/>
      <c r="M3" s="395"/>
      <c r="N3" s="395"/>
      <c r="O3" s="395"/>
      <c r="P3" s="395"/>
      <c r="Q3" s="395"/>
      <c r="R3" s="395"/>
      <c r="S3" s="395"/>
      <c r="T3" s="394" t="s">
        <v>444</v>
      </c>
      <c r="U3" s="394"/>
      <c r="V3" s="394"/>
      <c r="W3" s="394"/>
    </row>
    <row r="4" spans="1:23" ht="15.75" customHeight="1" x14ac:dyDescent="0.2">
      <c r="D4" s="395"/>
      <c r="E4" s="395"/>
      <c r="F4" s="395"/>
      <c r="G4" s="395"/>
      <c r="H4" s="395"/>
      <c r="I4" s="395"/>
      <c r="J4" s="395"/>
      <c r="K4" s="395"/>
      <c r="L4" s="395"/>
      <c r="M4" s="395"/>
      <c r="N4" s="395"/>
      <c r="O4" s="395"/>
      <c r="P4" s="395"/>
      <c r="Q4" s="395"/>
      <c r="R4" s="395"/>
      <c r="S4" s="395"/>
      <c r="T4" s="259"/>
      <c r="U4" s="259"/>
      <c r="V4" s="259"/>
      <c r="W4" s="259"/>
    </row>
    <row r="5" spans="1:23" ht="17.25" customHeight="1" x14ac:dyDescent="0.2">
      <c r="E5" s="402" t="s">
        <v>445</v>
      </c>
      <c r="F5" s="402"/>
      <c r="G5" s="402"/>
      <c r="H5" s="402"/>
      <c r="I5" s="402"/>
      <c r="J5" s="402"/>
      <c r="K5" s="402"/>
      <c r="L5" s="402"/>
      <c r="M5" s="402"/>
      <c r="N5" s="402"/>
      <c r="O5" s="402"/>
      <c r="P5" s="402"/>
      <c r="Q5" s="402"/>
      <c r="R5" s="402"/>
    </row>
    <row r="6" spans="1:23" ht="10.5" customHeight="1" x14ac:dyDescent="0.2"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</row>
    <row r="7" spans="1:23" ht="15.75" customHeight="1" x14ac:dyDescent="0.2">
      <c r="P7" s="49"/>
      <c r="Q7" s="49"/>
    </row>
    <row r="8" spans="1:23" ht="17.25" customHeight="1" x14ac:dyDescent="0.2">
      <c r="I8" s="317" t="s">
        <v>391</v>
      </c>
      <c r="J8" s="318"/>
      <c r="K8" s="318"/>
      <c r="L8" s="318"/>
      <c r="M8" s="318"/>
      <c r="N8" s="318"/>
      <c r="O8" s="319"/>
      <c r="P8" s="49"/>
      <c r="Q8" s="49"/>
    </row>
    <row r="9" spans="1:23" ht="19.5" customHeight="1" x14ac:dyDescent="0.2">
      <c r="D9" s="51"/>
      <c r="H9" s="49"/>
      <c r="P9" s="49"/>
      <c r="Q9" s="49"/>
    </row>
    <row r="10" spans="1:23" ht="18.75" customHeight="1" x14ac:dyDescent="0.2">
      <c r="A10" s="396" t="s">
        <v>373</v>
      </c>
      <c r="B10" s="397"/>
      <c r="C10" s="397"/>
      <c r="D10" s="397"/>
      <c r="E10" s="398"/>
      <c r="F10" s="212" t="s">
        <v>448</v>
      </c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</row>
    <row r="11" spans="1:23" ht="16.149999999999999" customHeight="1" x14ac:dyDescent="0.2">
      <c r="A11" s="335" t="s">
        <v>374</v>
      </c>
      <c r="B11" s="336"/>
      <c r="C11" s="336"/>
      <c r="D11" s="336"/>
      <c r="E11" s="337"/>
      <c r="F11" s="175" t="s">
        <v>448</v>
      </c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362"/>
      <c r="W11" s="362"/>
    </row>
    <row r="12" spans="1:23" ht="16.149999999999999" customHeight="1" x14ac:dyDescent="0.2">
      <c r="A12" s="335" t="s">
        <v>375</v>
      </c>
      <c r="B12" s="336"/>
      <c r="C12" s="336"/>
      <c r="D12" s="336"/>
      <c r="E12" s="337"/>
      <c r="F12" s="219" t="s">
        <v>449</v>
      </c>
      <c r="G12" s="61"/>
      <c r="H12" s="61"/>
      <c r="I12" s="61"/>
      <c r="J12" s="61"/>
      <c r="K12" s="61"/>
      <c r="L12" s="61"/>
      <c r="M12" s="142"/>
      <c r="N12" s="142"/>
      <c r="O12" s="142"/>
      <c r="P12" s="142"/>
      <c r="Q12" s="399"/>
      <c r="R12" s="400"/>
      <c r="S12" s="400"/>
      <c r="T12" s="400"/>
      <c r="U12" s="400"/>
      <c r="V12" s="401"/>
      <c r="W12" s="401"/>
    </row>
    <row r="13" spans="1:23" ht="16.149999999999999" customHeight="1" x14ac:dyDescent="0.2">
      <c r="A13" s="335" t="s">
        <v>376</v>
      </c>
      <c r="B13" s="336"/>
      <c r="C13" s="336"/>
      <c r="D13" s="336"/>
      <c r="E13" s="337"/>
      <c r="F13" s="175" t="s">
        <v>447</v>
      </c>
      <c r="G13" s="60"/>
      <c r="H13" s="60"/>
      <c r="I13" s="60"/>
      <c r="J13" s="60"/>
      <c r="K13" s="60"/>
      <c r="L13" s="60"/>
      <c r="M13" s="60"/>
      <c r="N13" s="411"/>
      <c r="O13" s="411"/>
      <c r="P13" s="411"/>
      <c r="Q13" s="411"/>
      <c r="R13" s="411"/>
      <c r="S13" s="411"/>
      <c r="T13" s="411"/>
      <c r="U13" s="411"/>
      <c r="V13" s="411"/>
      <c r="W13" s="60"/>
    </row>
    <row r="14" spans="1:23" ht="17.25" customHeight="1" x14ac:dyDescent="0.2">
      <c r="A14" s="335" t="s">
        <v>228</v>
      </c>
      <c r="B14" s="336"/>
      <c r="C14" s="336"/>
      <c r="D14" s="336"/>
      <c r="E14" s="337"/>
      <c r="F14" s="175" t="s">
        <v>446</v>
      </c>
      <c r="G14" s="60"/>
      <c r="H14" s="60"/>
      <c r="I14" s="60"/>
      <c r="J14" s="60"/>
      <c r="K14" s="60"/>
      <c r="L14" s="60"/>
      <c r="M14" s="408" t="s">
        <v>405</v>
      </c>
      <c r="N14" s="408"/>
      <c r="O14" s="408"/>
      <c r="P14" s="408"/>
      <c r="Q14" s="408"/>
      <c r="R14" s="408"/>
      <c r="S14" s="406">
        <f>T225</f>
        <v>95436000</v>
      </c>
      <c r="T14" s="407"/>
      <c r="U14" s="407"/>
      <c r="V14" s="407"/>
      <c r="W14" s="407"/>
    </row>
    <row r="15" spans="1:23" ht="16.149999999999999" customHeight="1" x14ac:dyDescent="0.2">
      <c r="A15" s="335" t="s">
        <v>377</v>
      </c>
      <c r="B15" s="336"/>
      <c r="C15" s="336"/>
      <c r="D15" s="336"/>
      <c r="E15" s="337"/>
      <c r="F15" s="175" t="s">
        <v>446</v>
      </c>
      <c r="M15" s="404" t="str">
        <f>D227</f>
        <v>NOVENTA Y CINCO MILLONES CUATROCIENTOS TREINTA Y SEIS  MIL  PESOS 00/100  M.N.</v>
      </c>
      <c r="N15" s="404"/>
      <c r="O15" s="404"/>
      <c r="P15" s="404"/>
      <c r="Q15" s="404"/>
      <c r="R15" s="404"/>
      <c r="S15" s="404"/>
      <c r="T15" s="404"/>
      <c r="U15" s="404"/>
      <c r="V15" s="404"/>
      <c r="W15" s="404"/>
    </row>
    <row r="16" spans="1:23" ht="16.149999999999999" customHeight="1" x14ac:dyDescent="0.2">
      <c r="A16" s="335" t="s">
        <v>437</v>
      </c>
      <c r="B16" s="336"/>
      <c r="C16" s="336"/>
      <c r="D16" s="336"/>
      <c r="E16" s="337"/>
      <c r="F16" s="175" t="s">
        <v>450</v>
      </c>
    </row>
    <row r="17" spans="1:23" ht="12.75" customHeight="1" x14ac:dyDescent="0.2">
      <c r="A17" s="335" t="s">
        <v>438</v>
      </c>
      <c r="B17" s="336"/>
      <c r="C17" s="336"/>
      <c r="D17" s="336"/>
      <c r="E17" s="337"/>
      <c r="F17" s="175" t="s">
        <v>451</v>
      </c>
      <c r="G17" s="60"/>
      <c r="H17" s="60"/>
      <c r="I17" s="60"/>
      <c r="J17" s="60"/>
      <c r="K17" s="60"/>
      <c r="L17" s="60"/>
      <c r="M17" s="78"/>
      <c r="N17" s="171"/>
      <c r="O17" s="171"/>
      <c r="P17" s="171"/>
      <c r="Q17" s="172"/>
      <c r="R17" s="405"/>
      <c r="S17" s="405"/>
      <c r="T17" s="405"/>
      <c r="U17" s="405"/>
      <c r="V17" s="405"/>
      <c r="W17" s="405"/>
    </row>
    <row r="18" spans="1:23" ht="16.149999999999999" customHeight="1" x14ac:dyDescent="0.2">
      <c r="A18" s="335" t="s">
        <v>378</v>
      </c>
      <c r="B18" s="336"/>
      <c r="C18" s="336"/>
      <c r="D18" s="336"/>
      <c r="E18" s="337"/>
      <c r="F18" s="180" t="s">
        <v>448</v>
      </c>
      <c r="G18" s="60"/>
      <c r="H18" s="60"/>
      <c r="I18" s="60"/>
      <c r="J18" s="60"/>
      <c r="K18" s="60"/>
      <c r="L18" s="60"/>
      <c r="M18" s="167"/>
      <c r="N18" s="167"/>
      <c r="O18" s="167"/>
      <c r="P18" s="167"/>
      <c r="Q18" s="167"/>
      <c r="R18" s="167"/>
      <c r="S18" s="409" t="s">
        <v>426</v>
      </c>
      <c r="T18" s="409"/>
      <c r="U18" s="410">
        <f>F112</f>
        <v>8055</v>
      </c>
      <c r="V18" s="410"/>
      <c r="W18" s="208" t="s">
        <v>388</v>
      </c>
    </row>
    <row r="19" spans="1:23" s="52" customFormat="1" ht="14.25" customHeight="1" x14ac:dyDescent="0.2">
      <c r="A19" s="335" t="s">
        <v>379</v>
      </c>
      <c r="B19" s="336"/>
      <c r="C19" s="336"/>
      <c r="D19" s="336"/>
      <c r="E19" s="337"/>
      <c r="F19" s="175" t="s">
        <v>392</v>
      </c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</row>
    <row r="20" spans="1:23" ht="16.149999999999999" customHeight="1" x14ac:dyDescent="0.2">
      <c r="A20" s="335" t="s">
        <v>439</v>
      </c>
      <c r="B20" s="336"/>
      <c r="C20" s="336"/>
      <c r="D20" s="336"/>
      <c r="E20" s="337"/>
      <c r="F20" s="175" t="s">
        <v>396</v>
      </c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</row>
    <row r="21" spans="1:23" ht="13.5" customHeight="1" x14ac:dyDescent="0.2">
      <c r="A21" s="335" t="s">
        <v>440</v>
      </c>
      <c r="B21" s="336"/>
      <c r="C21" s="336"/>
      <c r="D21" s="336"/>
      <c r="E21" s="337"/>
      <c r="F21" s="175" t="s">
        <v>396</v>
      </c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</row>
    <row r="22" spans="1:23" ht="16.149999999999999" customHeight="1" x14ac:dyDescent="0.2">
      <c r="A22" s="335" t="s">
        <v>380</v>
      </c>
      <c r="B22" s="336"/>
      <c r="C22" s="336"/>
      <c r="D22" s="336"/>
      <c r="E22" s="337"/>
      <c r="F22" s="374" t="s">
        <v>492</v>
      </c>
      <c r="G22" s="375"/>
      <c r="H22" s="375"/>
      <c r="I22" s="375"/>
      <c r="J22" s="375"/>
      <c r="K22" s="375"/>
      <c r="L22" s="375"/>
      <c r="M22" s="375"/>
      <c r="N22" s="375"/>
      <c r="O22" s="173"/>
      <c r="P22" s="158"/>
      <c r="Q22" s="158" t="s">
        <v>494</v>
      </c>
      <c r="R22" s="158"/>
      <c r="S22" s="158"/>
      <c r="T22" s="158"/>
      <c r="U22" s="158"/>
      <c r="V22" s="47"/>
      <c r="W22" s="47"/>
    </row>
    <row r="23" spans="1:23" ht="16.149999999999999" customHeight="1" x14ac:dyDescent="0.15">
      <c r="A23" s="335" t="s">
        <v>412</v>
      </c>
      <c r="B23" s="336"/>
      <c r="C23" s="336"/>
      <c r="D23" s="336"/>
      <c r="E23" s="337"/>
      <c r="F23" s="232" t="s">
        <v>493</v>
      </c>
      <c r="G23" s="211"/>
      <c r="H23" s="198"/>
      <c r="I23" s="58"/>
      <c r="J23" s="58"/>
      <c r="K23" s="156"/>
      <c r="L23" s="140"/>
      <c r="M23" s="47"/>
      <c r="N23" s="47"/>
      <c r="O23" s="47"/>
      <c r="P23" s="47"/>
      <c r="Q23" s="368" t="s">
        <v>369</v>
      </c>
      <c r="R23" s="368"/>
      <c r="S23" s="158" t="s">
        <v>468</v>
      </c>
      <c r="T23" s="158"/>
      <c r="U23" s="178"/>
      <c r="V23" s="47"/>
      <c r="W23" s="47"/>
    </row>
    <row r="24" spans="1:23" ht="16.149999999999999" customHeight="1" x14ac:dyDescent="0.15">
      <c r="A24" s="335" t="s">
        <v>381</v>
      </c>
      <c r="B24" s="336"/>
      <c r="C24" s="336"/>
      <c r="D24" s="336"/>
      <c r="E24" s="337"/>
      <c r="F24" s="175" t="s">
        <v>364</v>
      </c>
      <c r="G24" s="78"/>
      <c r="H24" s="78"/>
      <c r="I24" s="60"/>
      <c r="J24" s="60"/>
      <c r="K24" s="60"/>
      <c r="L24" s="60"/>
      <c r="M24" s="60"/>
      <c r="N24" s="60"/>
      <c r="O24" s="60"/>
      <c r="P24" s="60"/>
      <c r="Q24" s="368" t="s">
        <v>404</v>
      </c>
      <c r="R24" s="368"/>
      <c r="S24" s="384" t="s">
        <v>495</v>
      </c>
      <c r="T24" s="384"/>
      <c r="U24" s="178"/>
      <c r="V24" s="158"/>
      <c r="W24" s="158"/>
    </row>
    <row r="25" spans="1:23" ht="16.149999999999999" customHeight="1" x14ac:dyDescent="0.15">
      <c r="A25" s="219" t="s">
        <v>411</v>
      </c>
      <c r="B25" s="218"/>
      <c r="C25" s="218"/>
      <c r="D25" s="218"/>
      <c r="E25" s="220"/>
      <c r="F25" s="221" t="s">
        <v>396</v>
      </c>
      <c r="G25" s="78"/>
      <c r="H25" s="218"/>
      <c r="I25" s="61"/>
      <c r="J25" s="61"/>
      <c r="K25" s="61"/>
      <c r="L25" s="61"/>
      <c r="M25" s="61"/>
      <c r="N25" s="61"/>
      <c r="O25" s="61"/>
      <c r="P25" s="61"/>
      <c r="Q25" s="139"/>
      <c r="R25" s="139"/>
      <c r="S25" s="154"/>
      <c r="T25" s="138"/>
      <c r="U25" s="138"/>
      <c r="V25" s="138"/>
      <c r="W25" s="138"/>
    </row>
    <row r="26" spans="1:23" ht="16.149999999999999" customHeight="1" x14ac:dyDescent="0.15">
      <c r="A26" s="219" t="s">
        <v>382</v>
      </c>
      <c r="B26" s="218"/>
      <c r="C26" s="218"/>
      <c r="D26" s="218"/>
      <c r="E26" s="220"/>
      <c r="F26" s="221" t="s">
        <v>396</v>
      </c>
      <c r="G26" s="78"/>
      <c r="H26" s="218"/>
      <c r="I26" s="61"/>
      <c r="J26" s="61"/>
      <c r="K26" s="61"/>
      <c r="L26" s="61"/>
      <c r="M26" s="61"/>
      <c r="N26" s="61"/>
      <c r="O26" s="61"/>
      <c r="P26" s="61"/>
      <c r="Q26" s="139"/>
      <c r="R26" s="139"/>
      <c r="S26" s="138"/>
      <c r="T26" s="138"/>
      <c r="U26" s="138"/>
      <c r="V26" s="138"/>
      <c r="W26" s="138"/>
    </row>
    <row r="27" spans="1:23" ht="16.149999999999999" customHeight="1" x14ac:dyDescent="0.2">
      <c r="A27" s="326" t="s">
        <v>285</v>
      </c>
      <c r="B27" s="327"/>
      <c r="C27" s="327"/>
      <c r="D27" s="327"/>
      <c r="E27" s="328"/>
      <c r="F27" s="221" t="s">
        <v>396</v>
      </c>
      <c r="G27" s="222"/>
      <c r="H27" s="222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</row>
    <row r="28" spans="1:23" ht="9.75" customHeight="1" x14ac:dyDescent="0.2">
      <c r="A28" s="41"/>
      <c r="B28" s="41"/>
      <c r="C28" s="41"/>
      <c r="D28" s="41"/>
      <c r="E28" s="41"/>
    </row>
    <row r="29" spans="1:23" ht="15.75" customHeight="1" x14ac:dyDescent="0.2">
      <c r="A29" s="41"/>
      <c r="B29" s="41"/>
      <c r="C29" s="41"/>
      <c r="D29" s="41"/>
      <c r="E29" s="41"/>
      <c r="H29" s="49"/>
      <c r="I29" s="317" t="s">
        <v>221</v>
      </c>
      <c r="J29" s="318"/>
      <c r="K29" s="318"/>
      <c r="L29" s="318"/>
      <c r="M29" s="318"/>
      <c r="N29" s="318"/>
      <c r="O29" s="319"/>
    </row>
    <row r="30" spans="1:23" ht="8.25" customHeight="1" x14ac:dyDescent="0.2">
      <c r="A30" s="41"/>
      <c r="B30" s="41"/>
      <c r="C30" s="41"/>
      <c r="D30" s="41"/>
      <c r="E30" s="41"/>
    </row>
    <row r="31" spans="1:23" ht="11.25" customHeight="1" x14ac:dyDescent="0.2">
      <c r="A31" s="340" t="s">
        <v>286</v>
      </c>
      <c r="B31" s="341"/>
      <c r="C31" s="341"/>
      <c r="D31" s="341"/>
      <c r="E31" s="342"/>
      <c r="F31" s="180" t="s">
        <v>473</v>
      </c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362"/>
      <c r="R31" s="362"/>
      <c r="S31" s="362"/>
      <c r="T31" s="367"/>
      <c r="U31" s="367"/>
      <c r="V31" s="367"/>
      <c r="W31" s="367"/>
    </row>
    <row r="32" spans="1:23" ht="11.25" customHeight="1" x14ac:dyDescent="0.2">
      <c r="A32" s="335" t="s">
        <v>291</v>
      </c>
      <c r="B32" s="336"/>
      <c r="C32" s="336"/>
      <c r="D32" s="336"/>
      <c r="E32" s="337"/>
      <c r="F32" s="169" t="s">
        <v>474</v>
      </c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362"/>
      <c r="R32" s="362"/>
      <c r="S32" s="362"/>
      <c r="T32" s="367"/>
      <c r="U32" s="367"/>
      <c r="V32" s="367"/>
      <c r="W32" s="367"/>
    </row>
    <row r="33" spans="1:26" ht="11.25" customHeight="1" x14ac:dyDescent="0.2">
      <c r="A33" s="335"/>
      <c r="B33" s="336"/>
      <c r="C33" s="336"/>
      <c r="D33" s="336"/>
      <c r="E33" s="337"/>
      <c r="F33" s="343"/>
      <c r="G33" s="377"/>
      <c r="H33" s="377"/>
      <c r="I33" s="377"/>
      <c r="J33" s="377"/>
      <c r="K33" s="377"/>
      <c r="L33" s="377"/>
      <c r="M33" s="377"/>
      <c r="N33" s="377"/>
      <c r="O33" s="377"/>
      <c r="P33" s="377"/>
      <c r="Q33" s="362"/>
      <c r="R33" s="362"/>
      <c r="S33" s="362"/>
      <c r="T33" s="367"/>
      <c r="U33" s="367"/>
      <c r="V33" s="367"/>
      <c r="W33" s="367"/>
    </row>
    <row r="34" spans="1:26" ht="11.25" customHeight="1" x14ac:dyDescent="0.2">
      <c r="A34" s="335" t="s">
        <v>385</v>
      </c>
      <c r="B34" s="336"/>
      <c r="C34" s="336"/>
      <c r="D34" s="336"/>
      <c r="E34" s="337"/>
      <c r="F34" s="363">
        <f>K34*O34</f>
        <v>0</v>
      </c>
      <c r="G34" s="364"/>
      <c r="H34" s="364"/>
      <c r="I34" s="369" t="s">
        <v>243</v>
      </c>
      <c r="J34" s="369"/>
      <c r="K34" s="312"/>
      <c r="L34" s="312"/>
      <c r="M34" s="369" t="s">
        <v>244</v>
      </c>
      <c r="N34" s="369"/>
      <c r="O34" s="312"/>
      <c r="P34" s="312"/>
    </row>
    <row r="35" spans="1:26" ht="11.25" customHeight="1" x14ac:dyDescent="0.2">
      <c r="A35" s="335" t="s">
        <v>386</v>
      </c>
      <c r="B35" s="336"/>
      <c r="C35" s="336"/>
      <c r="D35" s="336"/>
      <c r="E35" s="337"/>
      <c r="F35" s="373" t="s">
        <v>394</v>
      </c>
      <c r="G35" s="366"/>
      <c r="H35" s="366"/>
      <c r="I35" s="366"/>
      <c r="J35" s="366"/>
      <c r="K35" s="366"/>
      <c r="L35" s="366"/>
      <c r="M35" s="365" t="s">
        <v>297</v>
      </c>
      <c r="N35" s="365"/>
      <c r="O35" s="365"/>
      <c r="P35" s="365"/>
      <c r="Q35" s="366" t="s">
        <v>443</v>
      </c>
      <c r="R35" s="366"/>
      <c r="S35" s="366"/>
      <c r="T35" s="366"/>
      <c r="U35" s="366"/>
      <c r="V35" s="366"/>
      <c r="W35" s="366"/>
    </row>
    <row r="36" spans="1:26" ht="11.25" customHeight="1" x14ac:dyDescent="0.2">
      <c r="A36" s="335" t="s">
        <v>290</v>
      </c>
      <c r="B36" s="336"/>
      <c r="C36" s="336"/>
      <c r="D36" s="336"/>
      <c r="E36" s="337"/>
      <c r="F36" s="169" t="s">
        <v>452</v>
      </c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</row>
    <row r="37" spans="1:26" ht="11.25" customHeight="1" x14ac:dyDescent="0.2">
      <c r="A37" s="335" t="s">
        <v>4</v>
      </c>
      <c r="B37" s="336"/>
      <c r="C37" s="336"/>
      <c r="D37" s="336"/>
      <c r="E37" s="337"/>
      <c r="F37" s="181" t="s">
        <v>453</v>
      </c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</row>
    <row r="38" spans="1:26" ht="11.25" customHeight="1" x14ac:dyDescent="0.2">
      <c r="A38" s="335"/>
      <c r="B38" s="336"/>
      <c r="C38" s="336"/>
      <c r="D38" s="336"/>
      <c r="E38" s="337"/>
      <c r="F38" s="168"/>
      <c r="G38" s="90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</row>
    <row r="39" spans="1:26" ht="11.25" customHeight="1" x14ac:dyDescent="0.2">
      <c r="A39" s="335" t="s">
        <v>365</v>
      </c>
      <c r="B39" s="336"/>
      <c r="C39" s="336"/>
      <c r="D39" s="336"/>
      <c r="E39" s="337"/>
      <c r="F39" s="204">
        <v>90</v>
      </c>
      <c r="G39" s="43" t="s">
        <v>248</v>
      </c>
      <c r="Y39" s="343"/>
      <c r="Z39" s="344"/>
    </row>
    <row r="40" spans="1:26" ht="11.25" customHeight="1" x14ac:dyDescent="0.2">
      <c r="A40" s="285" t="s">
        <v>384</v>
      </c>
      <c r="B40" s="286"/>
      <c r="C40" s="286"/>
      <c r="D40" s="286"/>
      <c r="E40" s="376"/>
      <c r="F40" s="87">
        <v>1</v>
      </c>
      <c r="G40" s="200" t="s">
        <v>454</v>
      </c>
      <c r="H40" s="200"/>
      <c r="I40" s="200"/>
      <c r="J40" s="200"/>
      <c r="K40" s="200"/>
      <c r="L40" s="200"/>
      <c r="M40" s="200"/>
      <c r="N40" s="200"/>
      <c r="O40" s="200"/>
      <c r="P40" s="200"/>
      <c r="Q40" s="200"/>
      <c r="R40" s="200"/>
      <c r="S40" s="200"/>
      <c r="T40" s="200"/>
      <c r="U40" s="200"/>
      <c r="V40" s="200"/>
      <c r="W40" s="200"/>
    </row>
    <row r="41" spans="1:26" ht="11.25" customHeight="1" x14ac:dyDescent="0.2">
      <c r="A41" s="381"/>
      <c r="B41" s="382"/>
      <c r="C41" s="382"/>
      <c r="D41" s="382"/>
      <c r="E41" s="383"/>
      <c r="F41" s="87"/>
      <c r="G41" s="201" t="s">
        <v>5</v>
      </c>
      <c r="H41" s="202"/>
      <c r="I41" s="203"/>
      <c r="J41" s="345" t="s">
        <v>399</v>
      </c>
      <c r="K41" s="351"/>
      <c r="L41" s="351"/>
      <c r="M41" s="352"/>
      <c r="N41" s="201" t="s">
        <v>223</v>
      </c>
      <c r="O41" s="203"/>
      <c r="P41" s="357">
        <v>600</v>
      </c>
      <c r="Q41" s="361"/>
      <c r="R41" s="201" t="s">
        <v>225</v>
      </c>
      <c r="S41" s="202"/>
      <c r="T41" s="203"/>
      <c r="U41" s="355" t="s">
        <v>415</v>
      </c>
      <c r="V41" s="356"/>
      <c r="W41" s="356"/>
      <c r="X41" s="60"/>
      <c r="Y41" s="60"/>
      <c r="Z41" s="60"/>
    </row>
    <row r="42" spans="1:26" ht="11.25" customHeight="1" x14ac:dyDescent="0.2">
      <c r="A42" s="370"/>
      <c r="B42" s="371"/>
      <c r="C42" s="371"/>
      <c r="D42" s="371"/>
      <c r="E42" s="372"/>
      <c r="F42" s="87">
        <v>2</v>
      </c>
      <c r="G42" s="200" t="s">
        <v>508</v>
      </c>
      <c r="H42" s="200"/>
      <c r="I42" s="200"/>
      <c r="J42" s="200"/>
      <c r="K42" s="200"/>
      <c r="L42" s="200"/>
      <c r="M42" s="200"/>
      <c r="N42" s="200"/>
      <c r="O42" s="200"/>
      <c r="P42" s="200"/>
      <c r="Q42" s="200"/>
      <c r="R42" s="200"/>
      <c r="S42" s="200"/>
      <c r="T42" s="200"/>
      <c r="U42" s="200"/>
      <c r="V42" s="200"/>
      <c r="W42" s="200"/>
    </row>
    <row r="43" spans="1:26" ht="11.25" customHeight="1" x14ac:dyDescent="0.2">
      <c r="A43" s="370"/>
      <c r="B43" s="371"/>
      <c r="C43" s="371"/>
      <c r="D43" s="371"/>
      <c r="E43" s="372"/>
      <c r="F43" s="87"/>
      <c r="G43" s="201" t="s">
        <v>5</v>
      </c>
      <c r="H43" s="202"/>
      <c r="I43" s="203"/>
      <c r="J43" s="345" t="s">
        <v>442</v>
      </c>
      <c r="K43" s="351"/>
      <c r="L43" s="351"/>
      <c r="M43" s="352"/>
      <c r="N43" s="201" t="s">
        <v>223</v>
      </c>
      <c r="O43" s="203"/>
      <c r="P43" s="357">
        <v>250</v>
      </c>
      <c r="Q43" s="358"/>
      <c r="R43" s="201" t="s">
        <v>225</v>
      </c>
      <c r="S43" s="202"/>
      <c r="T43" s="203"/>
      <c r="U43" s="355" t="s">
        <v>509</v>
      </c>
      <c r="V43" s="356"/>
      <c r="W43" s="356"/>
    </row>
    <row r="44" spans="1:26" ht="11.25" customHeight="1" x14ac:dyDescent="0.2">
      <c r="A44" s="370"/>
      <c r="B44" s="371"/>
      <c r="C44" s="371"/>
      <c r="D44" s="371"/>
      <c r="E44" s="372"/>
      <c r="F44" s="87">
        <v>3</v>
      </c>
      <c r="G44" s="149" t="s">
        <v>492</v>
      </c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</row>
    <row r="45" spans="1:26" ht="11.25" customHeight="1" x14ac:dyDescent="0.2">
      <c r="A45" s="378"/>
      <c r="B45" s="379"/>
      <c r="C45" s="379"/>
      <c r="D45" s="379"/>
      <c r="E45" s="380"/>
      <c r="F45" s="42"/>
      <c r="G45" s="201" t="s">
        <v>5</v>
      </c>
      <c r="H45" s="202"/>
      <c r="I45" s="203"/>
      <c r="J45" s="345" t="s">
        <v>431</v>
      </c>
      <c r="K45" s="351"/>
      <c r="L45" s="351"/>
      <c r="M45" s="352"/>
      <c r="N45" s="201" t="s">
        <v>223</v>
      </c>
      <c r="O45" s="203"/>
      <c r="P45" s="357">
        <v>0</v>
      </c>
      <c r="Q45" s="358"/>
      <c r="R45" s="201" t="s">
        <v>225</v>
      </c>
      <c r="S45" s="202"/>
      <c r="T45" s="203"/>
      <c r="U45" s="355" t="s">
        <v>509</v>
      </c>
      <c r="V45" s="356"/>
      <c r="W45" s="356"/>
    </row>
    <row r="46" spans="1:26" ht="11.25" customHeight="1" x14ac:dyDescent="0.2">
      <c r="A46" s="76"/>
      <c r="B46" s="41"/>
      <c r="C46" s="41"/>
      <c r="D46" s="41"/>
      <c r="E46" s="41"/>
      <c r="F46" s="42"/>
      <c r="G46" s="60"/>
      <c r="H46" s="60"/>
      <c r="I46" s="60"/>
      <c r="J46" s="60"/>
      <c r="K46" s="60"/>
      <c r="L46" s="60"/>
      <c r="M46" s="60"/>
      <c r="N46" s="60"/>
      <c r="O46" s="60"/>
      <c r="P46" s="62"/>
      <c r="Q46" s="62"/>
      <c r="R46" s="60"/>
      <c r="S46" s="60"/>
      <c r="T46" s="60"/>
      <c r="U46" s="63"/>
      <c r="V46" s="63"/>
      <c r="W46" s="60"/>
    </row>
    <row r="47" spans="1:26" ht="18" customHeight="1" x14ac:dyDescent="0.2">
      <c r="A47" s="340" t="s">
        <v>292</v>
      </c>
      <c r="B47" s="341"/>
      <c r="C47" s="341"/>
      <c r="D47" s="341"/>
      <c r="E47" s="342"/>
      <c r="F47" s="353" t="s">
        <v>413</v>
      </c>
      <c r="G47" s="354"/>
      <c r="H47" s="354"/>
      <c r="I47" s="354"/>
      <c r="J47" s="354"/>
      <c r="K47" s="354"/>
      <c r="L47" s="354"/>
      <c r="M47" s="354"/>
      <c r="N47" s="354"/>
      <c r="O47" s="354"/>
      <c r="P47" s="354"/>
      <c r="Q47" s="354"/>
      <c r="R47" s="354"/>
      <c r="S47" s="354"/>
      <c r="T47" s="354"/>
      <c r="U47" s="354"/>
      <c r="V47" s="349" t="s">
        <v>248</v>
      </c>
      <c r="W47" s="350"/>
    </row>
    <row r="48" spans="1:26" ht="12.2" customHeight="1" x14ac:dyDescent="0.2">
      <c r="A48" s="189">
        <v>1</v>
      </c>
      <c r="B48" s="324" t="s">
        <v>267</v>
      </c>
      <c r="C48" s="324"/>
      <c r="D48" s="324"/>
      <c r="E48" s="325"/>
      <c r="F48" s="347" t="s">
        <v>406</v>
      </c>
      <c r="G48" s="348"/>
      <c r="H48" s="348"/>
      <c r="I48" s="348"/>
      <c r="J48" s="348"/>
      <c r="K48" s="348"/>
      <c r="L48" s="348"/>
      <c r="M48" s="348"/>
      <c r="N48" s="348"/>
      <c r="O48" s="348"/>
      <c r="P48" s="348"/>
      <c r="Q48" s="348"/>
      <c r="R48" s="348"/>
      <c r="S48" s="348"/>
      <c r="T48" s="348"/>
      <c r="U48" s="348"/>
      <c r="V48" s="359">
        <v>0.7</v>
      </c>
      <c r="W48" s="360"/>
    </row>
    <row r="49" spans="1:24" ht="12.2" customHeight="1" x14ac:dyDescent="0.2">
      <c r="A49" s="190">
        <v>2</v>
      </c>
      <c r="B49" s="286" t="s">
        <v>268</v>
      </c>
      <c r="C49" s="286"/>
      <c r="D49" s="286"/>
      <c r="E49" s="376"/>
      <c r="F49" s="345" t="s">
        <v>406</v>
      </c>
      <c r="G49" s="346"/>
      <c r="H49" s="346"/>
      <c r="I49" s="346"/>
      <c r="J49" s="346"/>
      <c r="K49" s="346"/>
      <c r="L49" s="346"/>
      <c r="M49" s="346"/>
      <c r="N49" s="346"/>
      <c r="O49" s="346"/>
      <c r="P49" s="346"/>
      <c r="Q49" s="346"/>
      <c r="R49" s="346"/>
      <c r="S49" s="346"/>
      <c r="T49" s="346"/>
      <c r="U49" s="346"/>
      <c r="V49" s="359">
        <v>1</v>
      </c>
      <c r="W49" s="360"/>
      <c r="X49" s="40">
        <v>100</v>
      </c>
    </row>
    <row r="50" spans="1:24" ht="12.2" customHeight="1" x14ac:dyDescent="0.2">
      <c r="A50" s="190">
        <v>3</v>
      </c>
      <c r="B50" s="286" t="s">
        <v>269</v>
      </c>
      <c r="C50" s="286"/>
      <c r="D50" s="286"/>
      <c r="E50" s="376"/>
      <c r="F50" s="345" t="s">
        <v>406</v>
      </c>
      <c r="G50" s="346"/>
      <c r="H50" s="346"/>
      <c r="I50" s="346"/>
      <c r="J50" s="346"/>
      <c r="K50" s="346"/>
      <c r="L50" s="346"/>
      <c r="M50" s="346"/>
      <c r="N50" s="346"/>
      <c r="O50" s="346"/>
      <c r="P50" s="346"/>
      <c r="Q50" s="346"/>
      <c r="R50" s="346"/>
      <c r="S50" s="346"/>
      <c r="T50" s="346"/>
      <c r="U50" s="346"/>
      <c r="V50" s="359">
        <v>1</v>
      </c>
      <c r="W50" s="360"/>
      <c r="X50" s="40">
        <v>100</v>
      </c>
    </row>
    <row r="51" spans="1:24" ht="12.2" customHeight="1" x14ac:dyDescent="0.2">
      <c r="A51" s="190">
        <v>4</v>
      </c>
      <c r="B51" s="286" t="s">
        <v>270</v>
      </c>
      <c r="C51" s="286"/>
      <c r="D51" s="286"/>
      <c r="E51" s="376"/>
      <c r="F51" s="345" t="s">
        <v>455</v>
      </c>
      <c r="G51" s="346"/>
      <c r="H51" s="346"/>
      <c r="I51" s="346"/>
      <c r="J51" s="346"/>
      <c r="K51" s="346"/>
      <c r="L51" s="346"/>
      <c r="M51" s="346"/>
      <c r="N51" s="346"/>
      <c r="O51" s="346"/>
      <c r="P51" s="346"/>
      <c r="Q51" s="346"/>
      <c r="R51" s="346"/>
      <c r="S51" s="346"/>
      <c r="T51" s="346"/>
      <c r="U51" s="346"/>
      <c r="V51" s="359">
        <v>1</v>
      </c>
      <c r="W51" s="360"/>
      <c r="X51" s="40">
        <v>100</v>
      </c>
    </row>
    <row r="52" spans="1:24" ht="12.2" customHeight="1" x14ac:dyDescent="0.2">
      <c r="A52" s="190">
        <v>5</v>
      </c>
      <c r="B52" s="286" t="s">
        <v>271</v>
      </c>
      <c r="C52" s="286"/>
      <c r="D52" s="286"/>
      <c r="E52" s="376"/>
      <c r="F52" s="345" t="s">
        <v>407</v>
      </c>
      <c r="G52" s="346"/>
      <c r="H52" s="346"/>
      <c r="I52" s="346"/>
      <c r="J52" s="346"/>
      <c r="K52" s="346"/>
      <c r="L52" s="346"/>
      <c r="M52" s="346"/>
      <c r="N52" s="346"/>
      <c r="O52" s="346"/>
      <c r="P52" s="346"/>
      <c r="Q52" s="346"/>
      <c r="R52" s="346"/>
      <c r="S52" s="346"/>
      <c r="T52" s="346"/>
      <c r="U52" s="346"/>
      <c r="V52" s="359">
        <v>1</v>
      </c>
      <c r="W52" s="360"/>
      <c r="X52" s="40">
        <v>100</v>
      </c>
    </row>
    <row r="53" spans="1:24" ht="12.2" customHeight="1" x14ac:dyDescent="0.2">
      <c r="A53" s="190">
        <v>6</v>
      </c>
      <c r="B53" s="286" t="s">
        <v>272</v>
      </c>
      <c r="C53" s="286"/>
      <c r="D53" s="286"/>
      <c r="E53" s="376"/>
      <c r="F53" s="345" t="s">
        <v>416</v>
      </c>
      <c r="G53" s="346"/>
      <c r="H53" s="346"/>
      <c r="I53" s="346"/>
      <c r="J53" s="346"/>
      <c r="K53" s="346"/>
      <c r="L53" s="346"/>
      <c r="M53" s="346"/>
      <c r="N53" s="346"/>
      <c r="O53" s="346"/>
      <c r="P53" s="346"/>
      <c r="Q53" s="346"/>
      <c r="R53" s="346"/>
      <c r="S53" s="346"/>
      <c r="T53" s="346"/>
      <c r="U53" s="346"/>
      <c r="V53" s="359">
        <v>0</v>
      </c>
      <c r="W53" s="360"/>
    </row>
    <row r="54" spans="1:24" ht="12.2" customHeight="1" x14ac:dyDescent="0.2">
      <c r="A54" s="190">
        <v>7</v>
      </c>
      <c r="B54" s="286" t="s">
        <v>273</v>
      </c>
      <c r="C54" s="286"/>
      <c r="D54" s="286"/>
      <c r="E54" s="376"/>
      <c r="F54" s="345" t="s">
        <v>417</v>
      </c>
      <c r="G54" s="346"/>
      <c r="H54" s="346"/>
      <c r="I54" s="346"/>
      <c r="J54" s="346"/>
      <c r="K54" s="346"/>
      <c r="L54" s="346"/>
      <c r="M54" s="346"/>
      <c r="N54" s="346"/>
      <c r="O54" s="346"/>
      <c r="P54" s="346"/>
      <c r="Q54" s="346"/>
      <c r="R54" s="346"/>
      <c r="S54" s="346"/>
      <c r="T54" s="346"/>
      <c r="U54" s="346"/>
      <c r="V54" s="359">
        <v>1</v>
      </c>
      <c r="W54" s="360"/>
    </row>
    <row r="55" spans="1:24" ht="12.2" customHeight="1" x14ac:dyDescent="0.2">
      <c r="A55" s="190">
        <v>8</v>
      </c>
      <c r="B55" s="286" t="s">
        <v>419</v>
      </c>
      <c r="C55" s="286"/>
      <c r="D55" s="286"/>
      <c r="E55" s="376"/>
      <c r="F55" s="345" t="s">
        <v>418</v>
      </c>
      <c r="G55" s="346"/>
      <c r="H55" s="346"/>
      <c r="I55" s="346"/>
      <c r="J55" s="346"/>
      <c r="K55" s="346"/>
      <c r="L55" s="346"/>
      <c r="M55" s="346"/>
      <c r="N55" s="346"/>
      <c r="O55" s="346"/>
      <c r="P55" s="346"/>
      <c r="Q55" s="346"/>
      <c r="R55" s="346"/>
      <c r="S55" s="346"/>
      <c r="T55" s="346"/>
      <c r="U55" s="346"/>
      <c r="V55" s="359">
        <v>0</v>
      </c>
      <c r="W55" s="360"/>
    </row>
    <row r="56" spans="1:24" ht="12.2" customHeight="1" x14ac:dyDescent="0.2">
      <c r="A56" s="190">
        <v>9</v>
      </c>
      <c r="B56" s="286" t="s">
        <v>274</v>
      </c>
      <c r="C56" s="286"/>
      <c r="D56" s="286"/>
      <c r="E56" s="376"/>
      <c r="F56" s="345" t="s">
        <v>408</v>
      </c>
      <c r="G56" s="346"/>
      <c r="H56" s="346"/>
      <c r="I56" s="346"/>
      <c r="J56" s="346"/>
      <c r="K56" s="346"/>
      <c r="L56" s="346"/>
      <c r="M56" s="346"/>
      <c r="N56" s="346"/>
      <c r="O56" s="346"/>
      <c r="P56" s="346"/>
      <c r="Q56" s="346"/>
      <c r="R56" s="346"/>
      <c r="S56" s="346"/>
      <c r="T56" s="346"/>
      <c r="U56" s="346"/>
      <c r="V56" s="412">
        <v>1</v>
      </c>
      <c r="W56" s="413"/>
    </row>
    <row r="57" spans="1:24" ht="12.2" customHeight="1" x14ac:dyDescent="0.2">
      <c r="A57" s="190">
        <v>10</v>
      </c>
      <c r="B57" s="286" t="s">
        <v>383</v>
      </c>
      <c r="C57" s="286"/>
      <c r="D57" s="286"/>
      <c r="E57" s="376"/>
      <c r="F57" s="345" t="s">
        <v>456</v>
      </c>
      <c r="G57" s="346"/>
      <c r="H57" s="346"/>
      <c r="I57" s="346"/>
      <c r="J57" s="346"/>
      <c r="K57" s="346"/>
      <c r="L57" s="346"/>
      <c r="M57" s="346"/>
      <c r="N57" s="346"/>
      <c r="O57" s="346"/>
      <c r="P57" s="346"/>
      <c r="Q57" s="346"/>
      <c r="R57" s="346"/>
      <c r="S57" s="346"/>
      <c r="T57" s="346"/>
      <c r="U57" s="346"/>
      <c r="V57" s="412">
        <v>1</v>
      </c>
      <c r="W57" s="413"/>
    </row>
    <row r="58" spans="1:24" ht="12.2" customHeight="1" x14ac:dyDescent="0.2">
      <c r="A58" s="191">
        <v>11</v>
      </c>
      <c r="B58" s="321" t="s">
        <v>275</v>
      </c>
      <c r="C58" s="321"/>
      <c r="D58" s="321"/>
      <c r="E58" s="321"/>
      <c r="F58" s="345" t="s">
        <v>457</v>
      </c>
      <c r="G58" s="346"/>
      <c r="H58" s="346"/>
      <c r="I58" s="346"/>
      <c r="J58" s="346"/>
      <c r="K58" s="346"/>
      <c r="L58" s="346"/>
      <c r="M58" s="346"/>
      <c r="N58" s="346"/>
      <c r="O58" s="346"/>
      <c r="P58" s="346"/>
      <c r="Q58" s="346"/>
      <c r="R58" s="346"/>
      <c r="S58" s="346"/>
      <c r="T58" s="346"/>
      <c r="U58" s="346"/>
      <c r="V58" s="412">
        <v>1</v>
      </c>
      <c r="W58" s="413"/>
    </row>
    <row r="59" spans="1:24" ht="11.25" customHeight="1" x14ac:dyDescent="0.2">
      <c r="A59" s="41"/>
      <c r="B59" s="41"/>
      <c r="C59" s="41"/>
      <c r="D59" s="41"/>
      <c r="E59" s="41"/>
      <c r="F59" s="42"/>
      <c r="G59" s="41"/>
      <c r="H59" s="41"/>
      <c r="I59" s="41"/>
      <c r="J59" s="41"/>
      <c r="K59" s="41"/>
      <c r="L59" s="15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</row>
    <row r="60" spans="1:24" ht="11.65" customHeight="1" x14ac:dyDescent="0.2">
      <c r="A60" s="323" t="s">
        <v>0</v>
      </c>
      <c r="B60" s="324"/>
      <c r="C60" s="324"/>
      <c r="D60" s="324"/>
      <c r="E60" s="325"/>
      <c r="F60" s="87">
        <v>1</v>
      </c>
      <c r="G60" s="377" t="s">
        <v>366</v>
      </c>
      <c r="H60" s="377"/>
      <c r="I60" s="377"/>
      <c r="J60" s="377"/>
      <c r="K60" s="377"/>
      <c r="L60" s="205" t="s">
        <v>458</v>
      </c>
      <c r="M60" s="174"/>
      <c r="O60" s="87">
        <v>4</v>
      </c>
      <c r="P60" s="77" t="s">
        <v>367</v>
      </c>
      <c r="Q60" s="77"/>
      <c r="R60" s="77"/>
      <c r="S60" s="205" t="s">
        <v>421</v>
      </c>
      <c r="T60" s="174"/>
      <c r="U60" s="174"/>
      <c r="V60" s="174"/>
    </row>
    <row r="61" spans="1:24" ht="11.65" customHeight="1" x14ac:dyDescent="0.2">
      <c r="A61" s="285" t="s">
        <v>1</v>
      </c>
      <c r="B61" s="286"/>
      <c r="C61" s="286"/>
      <c r="D61" s="286"/>
      <c r="E61" s="376"/>
      <c r="F61" s="87">
        <v>2</v>
      </c>
      <c r="G61" s="377" t="s">
        <v>296</v>
      </c>
      <c r="H61" s="377"/>
      <c r="I61" s="377"/>
      <c r="J61" s="377"/>
      <c r="K61" s="377"/>
      <c r="L61" s="205" t="s">
        <v>459</v>
      </c>
      <c r="M61" s="174"/>
      <c r="O61" s="87">
        <v>5</v>
      </c>
      <c r="P61" s="77" t="s">
        <v>368</v>
      </c>
      <c r="Q61" s="77"/>
      <c r="R61" s="77"/>
      <c r="S61" s="205" t="s">
        <v>421</v>
      </c>
      <c r="T61" s="174"/>
      <c r="U61" s="174"/>
      <c r="V61" s="174"/>
    </row>
    <row r="62" spans="1:24" ht="11.65" customHeight="1" x14ac:dyDescent="0.2">
      <c r="A62" s="320" t="s">
        <v>2</v>
      </c>
      <c r="B62" s="321"/>
      <c r="C62" s="321"/>
      <c r="D62" s="321"/>
      <c r="E62" s="322"/>
      <c r="F62" s="87">
        <v>3</v>
      </c>
      <c r="G62" s="416" t="s">
        <v>361</v>
      </c>
      <c r="H62" s="416"/>
      <c r="I62" s="416"/>
      <c r="J62" s="416"/>
      <c r="K62" s="416"/>
      <c r="L62" s="205" t="s">
        <v>420</v>
      </c>
      <c r="M62" s="174"/>
      <c r="O62" s="87">
        <v>6</v>
      </c>
      <c r="P62" s="77" t="s">
        <v>224</v>
      </c>
      <c r="Q62" s="77"/>
      <c r="R62" s="77"/>
      <c r="S62" s="205" t="s">
        <v>421</v>
      </c>
      <c r="T62" s="174"/>
      <c r="U62" s="174"/>
      <c r="V62" s="174"/>
    </row>
    <row r="63" spans="1:24" ht="6" customHeight="1" x14ac:dyDescent="0.2">
      <c r="A63" s="61"/>
      <c r="B63" s="61"/>
      <c r="C63" s="61"/>
      <c r="D63" s="61"/>
      <c r="E63" s="61"/>
      <c r="F63" s="42"/>
      <c r="G63" s="89"/>
      <c r="H63" s="89"/>
      <c r="I63" s="250"/>
      <c r="J63" s="250"/>
      <c r="K63" s="250"/>
      <c r="L63" s="251"/>
      <c r="M63" s="251"/>
      <c r="N63" s="207"/>
      <c r="O63" s="252"/>
      <c r="P63" s="89"/>
      <c r="Q63" s="89"/>
      <c r="R63" s="89"/>
      <c r="S63" s="89"/>
      <c r="T63" s="89"/>
      <c r="U63" s="137"/>
      <c r="V63" s="137"/>
    </row>
    <row r="64" spans="1:24" ht="16.5" customHeight="1" x14ac:dyDescent="0.2">
      <c r="H64" s="49"/>
      <c r="I64" s="317" t="s">
        <v>390</v>
      </c>
      <c r="J64" s="318"/>
      <c r="K64" s="318"/>
      <c r="L64" s="318"/>
      <c r="M64" s="318"/>
      <c r="N64" s="318"/>
      <c r="O64" s="319"/>
      <c r="P64" s="253"/>
    </row>
    <row r="65" spans="1:23" ht="4.5" customHeight="1" x14ac:dyDescent="0.2">
      <c r="H65" s="49"/>
      <c r="J65" s="66"/>
      <c r="K65" s="66"/>
      <c r="L65" s="66"/>
      <c r="M65" s="66"/>
      <c r="N65" s="66"/>
      <c r="O65" s="66"/>
    </row>
    <row r="66" spans="1:23" ht="3.75" customHeight="1" x14ac:dyDescent="0.2">
      <c r="A66" s="44"/>
      <c r="B66" s="46"/>
      <c r="C66" s="46"/>
      <c r="D66" s="46"/>
      <c r="E66" s="46"/>
      <c r="H66" s="49"/>
      <c r="J66" s="66"/>
      <c r="K66" s="66"/>
      <c r="L66" s="66"/>
      <c r="M66" s="66"/>
      <c r="N66" s="66"/>
      <c r="O66" s="66"/>
      <c r="W66" s="57"/>
    </row>
    <row r="67" spans="1:23" ht="12.75" x14ac:dyDescent="0.2">
      <c r="A67" s="243"/>
      <c r="B67" s="142" t="s">
        <v>469</v>
      </c>
      <c r="C67" s="46"/>
      <c r="D67" s="46"/>
      <c r="E67" s="53"/>
      <c r="F67" s="46"/>
      <c r="G67" s="46"/>
      <c r="H67" s="145"/>
      <c r="I67" s="46"/>
      <c r="J67" s="146"/>
      <c r="K67" s="146"/>
      <c r="L67" s="146"/>
      <c r="M67" s="146"/>
      <c r="N67" s="146"/>
      <c r="O67" s="66"/>
      <c r="W67" s="57"/>
    </row>
    <row r="68" spans="1:23" ht="12.75" x14ac:dyDescent="0.2">
      <c r="A68" s="243"/>
      <c r="B68" s="237" t="s">
        <v>496</v>
      </c>
      <c r="C68" s="239"/>
      <c r="D68" s="240"/>
      <c r="E68" s="53"/>
      <c r="F68" s="245" t="s">
        <v>497</v>
      </c>
      <c r="G68" s="241"/>
      <c r="H68" s="242"/>
      <c r="I68" s="240"/>
      <c r="J68" s="238"/>
      <c r="K68" s="237" t="s">
        <v>498</v>
      </c>
      <c r="L68" s="236"/>
      <c r="M68" s="235"/>
      <c r="N68" s="234"/>
      <c r="O68" s="233"/>
      <c r="S68" s="415" t="s">
        <v>393</v>
      </c>
      <c r="T68" s="415"/>
      <c r="U68" s="415"/>
      <c r="W68" s="57"/>
    </row>
    <row r="69" spans="1:23" ht="3.75" customHeight="1" x14ac:dyDescent="0.2">
      <c r="A69" s="243"/>
      <c r="B69" s="246"/>
      <c r="C69" s="244"/>
      <c r="D69" s="244"/>
      <c r="E69" s="247"/>
      <c r="F69" s="248"/>
      <c r="G69" s="202"/>
      <c r="H69" s="249"/>
      <c r="I69" s="244"/>
      <c r="J69" s="238"/>
      <c r="K69" s="231"/>
      <c r="L69" s="66"/>
      <c r="M69" s="67"/>
      <c r="N69" s="66"/>
      <c r="O69" s="66"/>
      <c r="S69" s="230"/>
      <c r="T69" s="230"/>
      <c r="U69" s="230"/>
      <c r="W69" s="57"/>
    </row>
    <row r="70" spans="1:23" ht="12.75" customHeight="1" x14ac:dyDescent="0.2">
      <c r="A70" s="243"/>
      <c r="B70" s="286" t="s">
        <v>499</v>
      </c>
      <c r="C70" s="286"/>
      <c r="D70" s="286"/>
      <c r="E70" s="376"/>
      <c r="F70" s="321" t="s">
        <v>500</v>
      </c>
      <c r="G70" s="321"/>
      <c r="H70" s="321"/>
      <c r="I70" s="321"/>
      <c r="J70" s="322"/>
      <c r="K70" s="66"/>
      <c r="L70" s="66"/>
      <c r="M70" s="66"/>
      <c r="N70" s="66"/>
      <c r="O70" s="66"/>
      <c r="W70" s="57"/>
    </row>
    <row r="71" spans="1:23" ht="6" customHeight="1" x14ac:dyDescent="0.2">
      <c r="A71" s="44"/>
      <c r="B71" s="225"/>
      <c r="C71" s="225"/>
      <c r="D71" s="225"/>
      <c r="E71" s="225"/>
      <c r="F71" s="151"/>
      <c r="G71" s="151"/>
      <c r="H71" s="151"/>
      <c r="I71" s="151"/>
      <c r="J71" s="151"/>
      <c r="K71" s="66"/>
      <c r="L71" s="66"/>
      <c r="M71" s="66"/>
      <c r="N71" s="66"/>
      <c r="O71" s="66"/>
      <c r="W71" s="57"/>
    </row>
    <row r="72" spans="1:23" ht="12" customHeight="1" x14ac:dyDescent="0.2">
      <c r="A72" s="144"/>
      <c r="B72" s="142" t="s">
        <v>465</v>
      </c>
      <c r="C72" s="142"/>
      <c r="D72" s="142"/>
      <c r="E72" s="142"/>
      <c r="F72" s="142"/>
      <c r="G72" s="142"/>
      <c r="H72" s="49"/>
      <c r="J72" s="66"/>
      <c r="K72" s="66"/>
      <c r="L72" s="66"/>
      <c r="M72" s="142" t="s">
        <v>466</v>
      </c>
      <c r="N72" s="66"/>
      <c r="O72" s="66"/>
      <c r="U72" s="411"/>
      <c r="V72" s="411"/>
      <c r="W72" s="57"/>
    </row>
    <row r="73" spans="1:23" ht="12" customHeight="1" x14ac:dyDescent="0.2">
      <c r="A73" s="44"/>
      <c r="H73" s="49"/>
      <c r="J73" s="66"/>
      <c r="K73" s="66"/>
      <c r="L73" s="66"/>
      <c r="M73" s="66"/>
      <c r="N73" s="66"/>
      <c r="O73" s="66"/>
      <c r="W73" s="57"/>
    </row>
    <row r="74" spans="1:23" ht="12" customHeight="1" x14ac:dyDescent="0.2">
      <c r="A74" s="44"/>
      <c r="H74" s="49"/>
      <c r="J74" s="66"/>
      <c r="K74" s="66"/>
      <c r="L74" s="66"/>
      <c r="M74" s="66"/>
      <c r="N74" s="66"/>
      <c r="O74" s="66"/>
      <c r="T74" s="417"/>
      <c r="U74" s="417"/>
      <c r="V74" s="417"/>
      <c r="W74" s="57"/>
    </row>
    <row r="75" spans="1:23" ht="12" customHeight="1" x14ac:dyDescent="0.2">
      <c r="A75" s="44"/>
      <c r="H75" s="49"/>
      <c r="J75" s="66"/>
      <c r="K75" s="66"/>
      <c r="L75" s="66"/>
      <c r="M75" s="66"/>
      <c r="N75" s="66"/>
      <c r="O75" s="66"/>
      <c r="W75" s="57"/>
    </row>
    <row r="76" spans="1:23" ht="12" customHeight="1" x14ac:dyDescent="0.2">
      <c r="A76" s="44"/>
      <c r="D76"/>
      <c r="H76" s="49"/>
      <c r="J76" s="66"/>
      <c r="K76" s="66"/>
      <c r="L76" s="66"/>
      <c r="M76" s="66"/>
      <c r="N76" s="66"/>
      <c r="O76" s="66"/>
      <c r="R76" s="151"/>
      <c r="W76" s="57"/>
    </row>
    <row r="77" spans="1:23" ht="14.25" customHeight="1" x14ac:dyDescent="0.2">
      <c r="A77" s="44"/>
      <c r="H77" s="49"/>
      <c r="J77" s="66"/>
      <c r="K77" s="66"/>
      <c r="L77" s="66"/>
      <c r="N77" s="109"/>
      <c r="O77" s="66"/>
      <c r="R77" s="151"/>
      <c r="S77" s="142"/>
      <c r="T77" s="336"/>
      <c r="U77" s="336"/>
      <c r="V77" s="336"/>
      <c r="W77" s="57"/>
    </row>
    <row r="78" spans="1:23" ht="12" customHeight="1" x14ac:dyDescent="0.2">
      <c r="A78" s="44"/>
      <c r="H78" s="49"/>
      <c r="J78" s="66"/>
      <c r="K78" s="66"/>
      <c r="L78" s="66"/>
      <c r="M78" s="66"/>
      <c r="N78" s="66"/>
      <c r="O78" s="66"/>
      <c r="R78" s="151"/>
      <c r="S78" s="142"/>
      <c r="T78" s="414"/>
      <c r="U78" s="414"/>
      <c r="V78" s="414"/>
      <c r="W78" s="57"/>
    </row>
    <row r="79" spans="1:23" ht="12" customHeight="1" x14ac:dyDescent="0.2">
      <c r="A79" s="44"/>
      <c r="H79" s="49"/>
      <c r="J79" s="66"/>
      <c r="K79" s="66"/>
      <c r="L79" s="66"/>
      <c r="M79" s="66"/>
      <c r="N79" s="66"/>
      <c r="O79" s="66"/>
      <c r="R79" s="151"/>
      <c r="S79" s="142"/>
      <c r="T79" s="142"/>
      <c r="U79" s="142"/>
      <c r="W79" s="57"/>
    </row>
    <row r="80" spans="1:23" ht="12" customHeight="1" x14ac:dyDescent="0.2">
      <c r="A80" s="44"/>
      <c r="H80" s="49"/>
      <c r="J80" s="66"/>
      <c r="K80" s="66"/>
      <c r="L80" s="66"/>
      <c r="M80" s="66"/>
      <c r="N80" s="66"/>
      <c r="O80" s="66"/>
      <c r="R80" s="151"/>
      <c r="S80" s="142"/>
      <c r="T80" s="142"/>
      <c r="U80" s="142"/>
      <c r="V80" s="147"/>
      <c r="W80" s="57"/>
    </row>
    <row r="81" spans="1:23" ht="12" customHeight="1" x14ac:dyDescent="0.2">
      <c r="A81" s="44"/>
      <c r="H81" s="49"/>
      <c r="J81" s="66"/>
      <c r="K81" s="66"/>
      <c r="L81" s="66"/>
      <c r="M81" s="66"/>
      <c r="N81" s="66"/>
      <c r="O81" s="66"/>
      <c r="R81" s="148"/>
      <c r="S81" s="147"/>
      <c r="T81" s="147"/>
      <c r="U81" s="147"/>
      <c r="V81" s="147"/>
      <c r="W81" s="57"/>
    </row>
    <row r="82" spans="1:23" ht="12" customHeight="1" x14ac:dyDescent="0.2">
      <c r="A82" s="44"/>
      <c r="H82" s="49"/>
      <c r="J82" s="66"/>
      <c r="K82" s="66"/>
      <c r="L82" s="66"/>
      <c r="M82" s="66"/>
      <c r="N82" s="66"/>
      <c r="O82" s="66"/>
      <c r="R82" s="148"/>
      <c r="S82" s="147"/>
      <c r="T82" s="147"/>
      <c r="U82" s="147"/>
      <c r="V82" s="147"/>
      <c r="W82" s="57"/>
    </row>
    <row r="83" spans="1:23" ht="12" customHeight="1" x14ac:dyDescent="0.2">
      <c r="A83" s="44"/>
      <c r="H83" s="49"/>
      <c r="J83" s="66"/>
      <c r="K83" s="66"/>
      <c r="L83" s="66"/>
      <c r="M83" s="66"/>
      <c r="N83" s="66"/>
      <c r="O83" s="66"/>
      <c r="W83" s="57"/>
    </row>
    <row r="84" spans="1:23" ht="18.75" customHeight="1" x14ac:dyDescent="0.2">
      <c r="A84" s="44"/>
      <c r="H84" s="49"/>
      <c r="J84" s="66"/>
      <c r="K84" s="66"/>
      <c r="L84" s="66"/>
      <c r="M84" s="66"/>
      <c r="N84" s="66"/>
      <c r="O84" s="66"/>
      <c r="W84" s="57"/>
    </row>
    <row r="85" spans="1:23" ht="15" customHeight="1" x14ac:dyDescent="0.2">
      <c r="A85" s="44"/>
      <c r="H85" s="49"/>
      <c r="J85" s="66"/>
      <c r="K85" s="66"/>
      <c r="L85" s="66"/>
      <c r="M85" s="66"/>
      <c r="N85" s="66"/>
      <c r="O85" s="66"/>
      <c r="W85" s="57"/>
    </row>
    <row r="86" spans="1:23" ht="12" customHeight="1" x14ac:dyDescent="0.2">
      <c r="A86" s="44"/>
      <c r="H86" s="109"/>
      <c r="J86" s="66"/>
      <c r="K86" s="66"/>
      <c r="L86" s="66"/>
      <c r="M86" s="66"/>
      <c r="N86" s="66"/>
      <c r="O86" s="66"/>
      <c r="W86" s="57"/>
    </row>
    <row r="87" spans="1:23" ht="12" customHeight="1" x14ac:dyDescent="0.2">
      <c r="A87" s="44"/>
      <c r="H87" s="49"/>
      <c r="J87" s="66"/>
      <c r="K87" s="66"/>
      <c r="L87" s="66"/>
      <c r="M87" s="66"/>
      <c r="N87" s="66"/>
      <c r="O87" s="66"/>
      <c r="W87" s="57"/>
    </row>
    <row r="88" spans="1:23" ht="12" customHeight="1" x14ac:dyDescent="0.2">
      <c r="A88" s="44"/>
      <c r="H88" s="49"/>
      <c r="J88" s="66"/>
      <c r="K88" s="66"/>
      <c r="L88" s="66"/>
      <c r="M88" s="66"/>
      <c r="N88" s="66"/>
      <c r="O88" s="66"/>
      <c r="W88" s="57"/>
    </row>
    <row r="89" spans="1:23" ht="12" customHeight="1" x14ac:dyDescent="0.2">
      <c r="A89" s="44"/>
      <c r="H89" s="49"/>
      <c r="J89" s="66"/>
      <c r="K89" s="66"/>
      <c r="L89" s="66"/>
      <c r="M89" s="66"/>
      <c r="N89" s="66"/>
      <c r="O89" s="66"/>
      <c r="W89" s="57"/>
    </row>
    <row r="90" spans="1:23" ht="12" customHeight="1" x14ac:dyDescent="0.2">
      <c r="A90" s="44"/>
      <c r="H90" s="49"/>
      <c r="J90" s="66"/>
      <c r="K90" s="66"/>
      <c r="L90" s="66"/>
      <c r="M90" s="66"/>
      <c r="N90" s="66"/>
      <c r="O90" s="66"/>
      <c r="W90" s="57"/>
    </row>
    <row r="91" spans="1:23" ht="12" customHeight="1" x14ac:dyDescent="0.2">
      <c r="A91" s="44"/>
      <c r="H91" s="49"/>
      <c r="J91" s="66"/>
      <c r="K91" s="66"/>
      <c r="L91" s="66"/>
      <c r="M91" s="66"/>
      <c r="N91" s="66"/>
      <c r="O91" s="66"/>
      <c r="W91" s="57"/>
    </row>
    <row r="92" spans="1:23" ht="12" customHeight="1" x14ac:dyDescent="0.2">
      <c r="A92" s="44"/>
      <c r="H92" s="49"/>
      <c r="J92" s="66"/>
      <c r="K92" s="66"/>
      <c r="L92" s="66"/>
      <c r="M92" s="66"/>
      <c r="N92" s="66"/>
      <c r="O92" s="66"/>
      <c r="W92" s="57"/>
    </row>
    <row r="93" spans="1:23" ht="12" customHeight="1" x14ac:dyDescent="0.2">
      <c r="A93" s="44"/>
      <c r="H93" s="49"/>
      <c r="J93" s="66"/>
      <c r="K93" s="66"/>
      <c r="L93" s="66"/>
      <c r="M93" s="66"/>
      <c r="N93" s="66"/>
      <c r="O93" s="66"/>
      <c r="W93" s="57"/>
    </row>
    <row r="94" spans="1:23" ht="9.75" customHeight="1" x14ac:dyDescent="0.2">
      <c r="A94" s="45"/>
      <c r="B94" s="46"/>
      <c r="C94" s="46"/>
      <c r="D94" s="46"/>
      <c r="E94" s="46"/>
      <c r="F94" s="46"/>
      <c r="G94" s="46"/>
      <c r="H94" s="145"/>
      <c r="I94" s="46"/>
      <c r="J94" s="146"/>
      <c r="K94" s="146"/>
      <c r="L94" s="146"/>
      <c r="M94" s="146"/>
      <c r="N94" s="146"/>
      <c r="O94" s="146"/>
      <c r="P94" s="46"/>
      <c r="Q94" s="46"/>
      <c r="R94" s="46"/>
      <c r="S94" s="46"/>
      <c r="T94" s="46"/>
      <c r="U94" s="46"/>
      <c r="V94" s="46"/>
      <c r="W94" s="53"/>
    </row>
    <row r="95" spans="1:23" ht="9.75" customHeight="1" x14ac:dyDescent="0.2">
      <c r="H95" s="49"/>
      <c r="J95" s="66"/>
      <c r="K95" s="66"/>
      <c r="L95" s="66"/>
      <c r="M95" s="66"/>
      <c r="N95" s="66"/>
      <c r="O95" s="66"/>
    </row>
    <row r="96" spans="1:23" ht="19.5" customHeight="1" x14ac:dyDescent="0.2">
      <c r="A96" s="151" t="s">
        <v>227</v>
      </c>
      <c r="H96" s="49"/>
      <c r="J96" s="66"/>
      <c r="K96" s="66"/>
      <c r="L96" s="66"/>
      <c r="M96" s="66"/>
      <c r="N96" s="66"/>
      <c r="O96" s="66"/>
    </row>
    <row r="97" spans="1:29" ht="12" customHeight="1" x14ac:dyDescent="0.2">
      <c r="A97" s="340" t="s">
        <v>230</v>
      </c>
      <c r="B97" s="341"/>
      <c r="C97" s="341"/>
      <c r="D97" s="341"/>
      <c r="E97" s="342"/>
      <c r="F97" s="180" t="str">
        <f>F22</f>
        <v>BLVD. LIC. ADOLFO RUIZ CORTINEZ</v>
      </c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  <c r="R97" s="77"/>
      <c r="S97" s="77"/>
      <c r="T97" s="77"/>
      <c r="U97" s="77"/>
      <c r="V97" s="77"/>
      <c r="W97" s="77"/>
    </row>
    <row r="98" spans="1:29" ht="12" customHeight="1" x14ac:dyDescent="0.2">
      <c r="A98" s="285" t="s">
        <v>231</v>
      </c>
      <c r="B98" s="286"/>
      <c r="C98" s="286"/>
      <c r="D98" s="286"/>
      <c r="E98" s="376"/>
      <c r="F98" s="155" t="s">
        <v>501</v>
      </c>
      <c r="G98" s="77"/>
      <c r="H98" s="77"/>
      <c r="I98" s="77"/>
      <c r="J98" s="77"/>
      <c r="K98" s="77"/>
      <c r="L98" s="77"/>
      <c r="M98" s="77"/>
      <c r="N98" s="77"/>
      <c r="O98" s="77"/>
    </row>
    <row r="99" spans="1:29" ht="12" customHeight="1" x14ac:dyDescent="0.2">
      <c r="A99" s="430" t="s">
        <v>234</v>
      </c>
      <c r="B99" s="431"/>
      <c r="C99" s="431"/>
      <c r="D99" s="431"/>
      <c r="E99" s="432"/>
      <c r="F99" s="286" t="s">
        <v>427</v>
      </c>
      <c r="G99" s="286"/>
      <c r="H99" s="155" t="s">
        <v>504</v>
      </c>
      <c r="I99" s="159"/>
      <c r="J99" s="159"/>
      <c r="K99" s="159"/>
      <c r="L99" s="159"/>
      <c r="M99" s="142" t="s">
        <v>402</v>
      </c>
      <c r="N99" s="160"/>
      <c r="O99" s="155" t="s">
        <v>504</v>
      </c>
      <c r="P99" s="160"/>
      <c r="Q99" s="161"/>
      <c r="R99" s="149"/>
      <c r="S99" s="149"/>
      <c r="T99" s="149"/>
      <c r="U99" s="149"/>
      <c r="V99" s="149"/>
      <c r="W99" s="149"/>
    </row>
    <row r="100" spans="1:29" ht="12" customHeight="1" x14ac:dyDescent="0.2">
      <c r="A100" s="285"/>
      <c r="B100" s="286"/>
      <c r="C100" s="286"/>
      <c r="D100" s="286"/>
      <c r="E100" s="376"/>
      <c r="F100" s="286" t="s">
        <v>428</v>
      </c>
      <c r="G100" s="286"/>
      <c r="H100" s="155" t="s">
        <v>502</v>
      </c>
      <c r="I100" s="159"/>
      <c r="J100" s="159"/>
      <c r="K100" s="159"/>
      <c r="L100" s="159"/>
      <c r="M100" s="142" t="s">
        <v>403</v>
      </c>
      <c r="N100" s="160"/>
      <c r="O100" s="155" t="s">
        <v>503</v>
      </c>
      <c r="P100" s="160"/>
      <c r="Q100" s="161"/>
      <c r="R100" s="149"/>
      <c r="S100" s="149"/>
      <c r="T100" s="149"/>
      <c r="U100" s="149"/>
      <c r="V100" s="149"/>
      <c r="W100" s="149"/>
    </row>
    <row r="101" spans="1:29" ht="12" customHeight="1" x14ac:dyDescent="0.2">
      <c r="A101" s="335" t="s">
        <v>226</v>
      </c>
      <c r="B101" s="336"/>
      <c r="C101" s="336"/>
      <c r="D101" s="336"/>
      <c r="E101" s="337"/>
      <c r="F101" s="155" t="s">
        <v>430</v>
      </c>
      <c r="G101" s="149"/>
      <c r="H101" s="149"/>
      <c r="I101" s="149"/>
      <c r="J101" s="149"/>
      <c r="K101" s="149"/>
      <c r="L101" s="149"/>
      <c r="M101" s="149"/>
      <c r="N101" s="149"/>
      <c r="O101" s="149"/>
      <c r="P101" s="149"/>
      <c r="Q101" s="149"/>
      <c r="R101" s="149"/>
      <c r="S101" s="149"/>
      <c r="T101" s="149"/>
      <c r="U101" s="149"/>
      <c r="V101" s="149"/>
      <c r="W101" s="149"/>
    </row>
    <row r="102" spans="1:29" ht="12" customHeight="1" x14ac:dyDescent="0.2">
      <c r="A102" s="326" t="s">
        <v>287</v>
      </c>
      <c r="B102" s="327"/>
      <c r="C102" s="327"/>
      <c r="D102" s="327"/>
      <c r="E102" s="327"/>
      <c r="F102" s="387">
        <v>8</v>
      </c>
      <c r="G102" s="388"/>
      <c r="H102" s="388"/>
      <c r="I102" s="388"/>
      <c r="J102" s="388"/>
      <c r="K102" s="151"/>
      <c r="L102" s="151"/>
      <c r="M102" s="152"/>
      <c r="N102" s="152"/>
      <c r="O102" s="142"/>
      <c r="P102" s="142"/>
      <c r="Q102" s="351"/>
      <c r="R102" s="433"/>
      <c r="S102" s="433"/>
      <c r="T102" s="433"/>
      <c r="U102" s="433"/>
      <c r="V102" s="433"/>
      <c r="W102" s="433"/>
      <c r="X102" s="89"/>
    </row>
    <row r="103" spans="1:29" ht="5.25" customHeight="1" x14ac:dyDescent="0.2">
      <c r="H103" s="65"/>
      <c r="J103" s="64"/>
      <c r="K103" s="64"/>
      <c r="L103" s="64"/>
      <c r="M103" s="64"/>
      <c r="N103" s="64"/>
    </row>
    <row r="104" spans="1:29" ht="12.75" customHeight="1" x14ac:dyDescent="0.2">
      <c r="A104" s="329" t="s">
        <v>370</v>
      </c>
      <c r="B104" s="329"/>
      <c r="C104" s="329"/>
      <c r="D104" s="329"/>
      <c r="E104" s="329"/>
      <c r="F104" s="78" t="s">
        <v>389</v>
      </c>
    </row>
    <row r="105" spans="1:29" ht="12" customHeight="1" x14ac:dyDescent="0.2">
      <c r="A105" s="338" t="s">
        <v>422</v>
      </c>
      <c r="B105" s="338"/>
      <c r="C105" s="338"/>
      <c r="D105" s="338"/>
      <c r="E105" s="338"/>
      <c r="F105" s="385" t="s">
        <v>460</v>
      </c>
      <c r="G105" s="386"/>
      <c r="H105" s="386"/>
      <c r="I105" s="78" t="s">
        <v>371</v>
      </c>
      <c r="J105" s="78"/>
      <c r="K105" s="210" t="s">
        <v>429</v>
      </c>
      <c r="L105" s="155" t="s">
        <v>396</v>
      </c>
      <c r="M105" s="78"/>
      <c r="N105" s="78"/>
    </row>
    <row r="106" spans="1:29" ht="12" customHeight="1" x14ac:dyDescent="0.2">
      <c r="A106" s="338" t="s">
        <v>436</v>
      </c>
      <c r="B106" s="338"/>
      <c r="C106" s="338"/>
      <c r="D106" s="338"/>
      <c r="E106" s="338"/>
      <c r="F106" s="385" t="s">
        <v>460</v>
      </c>
      <c r="G106" s="386"/>
      <c r="H106" s="386"/>
      <c r="I106" s="78" t="s">
        <v>371</v>
      </c>
      <c r="J106" s="209"/>
      <c r="K106" s="210" t="s">
        <v>429</v>
      </c>
      <c r="L106" s="155" t="s">
        <v>396</v>
      </c>
      <c r="M106" s="78"/>
      <c r="N106" s="78"/>
      <c r="P106" s="78"/>
      <c r="Q106" s="142"/>
    </row>
    <row r="107" spans="1:29" ht="11.25" customHeight="1" x14ac:dyDescent="0.2">
      <c r="A107" s="338" t="s">
        <v>423</v>
      </c>
      <c r="B107" s="338"/>
      <c r="C107" s="338"/>
      <c r="D107" s="338"/>
      <c r="E107" s="338"/>
      <c r="F107" s="385" t="s">
        <v>460</v>
      </c>
      <c r="G107" s="386"/>
      <c r="H107" s="386"/>
      <c r="I107" s="78" t="s">
        <v>371</v>
      </c>
      <c r="J107" s="209"/>
      <c r="K107" s="210" t="s">
        <v>429</v>
      </c>
      <c r="L107" s="155" t="s">
        <v>396</v>
      </c>
      <c r="M107" s="78"/>
      <c r="N107" s="78"/>
      <c r="V107" s="52"/>
      <c r="W107" s="52"/>
      <c r="X107" s="52"/>
      <c r="Y107" s="52"/>
      <c r="Z107" s="52"/>
      <c r="AA107" s="52"/>
      <c r="AB107" s="52"/>
      <c r="AC107" s="52"/>
    </row>
    <row r="108" spans="1:29" ht="11.25" customHeight="1" x14ac:dyDescent="0.2">
      <c r="A108" s="338" t="s">
        <v>424</v>
      </c>
      <c r="B108" s="338"/>
      <c r="C108" s="338"/>
      <c r="D108" s="338"/>
      <c r="E108" s="338"/>
      <c r="F108" s="385" t="s">
        <v>460</v>
      </c>
      <c r="G108" s="386"/>
      <c r="H108" s="386"/>
      <c r="I108" s="78" t="s">
        <v>371</v>
      </c>
      <c r="J108" s="78"/>
      <c r="K108" s="210" t="s">
        <v>429</v>
      </c>
      <c r="L108" s="155" t="s">
        <v>396</v>
      </c>
      <c r="M108" s="78"/>
      <c r="N108" s="78"/>
      <c r="R108" s="77"/>
      <c r="V108" s="52"/>
      <c r="W108" s="52"/>
      <c r="X108" s="52"/>
      <c r="Y108" s="52"/>
      <c r="Z108" s="52"/>
      <c r="AA108" s="52"/>
      <c r="AB108" s="52"/>
      <c r="AC108" s="52"/>
    </row>
    <row r="109" spans="1:29" ht="5.25" customHeight="1" x14ac:dyDescent="0.2">
      <c r="A109" s="330"/>
      <c r="B109" s="331"/>
      <c r="C109" s="331"/>
      <c r="D109" s="331"/>
      <c r="E109" s="331"/>
      <c r="F109" s="42"/>
      <c r="K109" s="77"/>
      <c r="L109" s="91"/>
      <c r="V109" s="52"/>
      <c r="W109" s="52"/>
      <c r="X109" s="52"/>
      <c r="Y109" s="52"/>
      <c r="Z109" s="52"/>
      <c r="AA109" s="52"/>
      <c r="AB109" s="52"/>
      <c r="AC109" s="52"/>
    </row>
    <row r="110" spans="1:29" ht="11.25" customHeight="1" x14ac:dyDescent="0.2">
      <c r="A110" s="339" t="s">
        <v>232</v>
      </c>
      <c r="B110" s="339"/>
      <c r="C110" s="339"/>
      <c r="D110" s="339"/>
      <c r="E110" s="339"/>
      <c r="G110" s="91"/>
      <c r="H110" s="91"/>
      <c r="I110" s="91"/>
      <c r="J110" s="91"/>
      <c r="K110" s="91"/>
      <c r="L110" s="91"/>
      <c r="M110" s="91"/>
      <c r="N110" s="91"/>
      <c r="O110" s="91"/>
      <c r="P110" s="91"/>
      <c r="Q110" s="91"/>
      <c r="R110" s="91"/>
      <c r="S110" s="91"/>
      <c r="T110" s="91"/>
      <c r="U110" s="91"/>
      <c r="V110" s="92"/>
      <c r="W110" s="92"/>
      <c r="X110" s="52"/>
      <c r="Y110" s="52"/>
      <c r="Z110" s="52"/>
      <c r="AA110" s="52"/>
      <c r="AB110" s="52"/>
      <c r="AC110" s="52"/>
    </row>
    <row r="111" spans="1:29" ht="5.25" customHeight="1" x14ac:dyDescent="0.2">
      <c r="F111" s="91"/>
      <c r="G111" s="91"/>
      <c r="H111" s="91"/>
      <c r="I111" s="91"/>
      <c r="J111" s="91"/>
      <c r="K111" s="91"/>
      <c r="L111" s="91"/>
      <c r="M111" s="91"/>
      <c r="N111" s="91"/>
      <c r="O111" s="91"/>
      <c r="P111" s="91"/>
      <c r="Q111" s="91"/>
      <c r="S111" s="91"/>
      <c r="T111" s="91"/>
      <c r="U111" s="91"/>
      <c r="V111" s="92"/>
      <c r="W111" s="92"/>
      <c r="X111" s="52"/>
      <c r="Y111" s="52"/>
      <c r="Z111" s="52"/>
      <c r="AA111" s="52"/>
      <c r="AB111" s="52"/>
      <c r="AC111" s="52"/>
    </row>
    <row r="112" spans="1:29" ht="12" customHeight="1" x14ac:dyDescent="0.2">
      <c r="A112" s="340" t="s">
        <v>229</v>
      </c>
      <c r="B112" s="341"/>
      <c r="C112" s="341"/>
      <c r="D112" s="341"/>
      <c r="E112" s="342"/>
      <c r="F112" s="434">
        <v>8055</v>
      </c>
      <c r="G112" s="435"/>
      <c r="H112" s="435"/>
      <c r="I112" s="214" t="s">
        <v>293</v>
      </c>
      <c r="J112" s="183" t="s">
        <v>430</v>
      </c>
      <c r="K112" s="182"/>
      <c r="L112" s="184"/>
      <c r="M112" s="184"/>
      <c r="N112" s="155"/>
      <c r="O112" s="91"/>
      <c r="P112" s="91"/>
      <c r="Q112" s="91"/>
      <c r="R112" s="91"/>
      <c r="S112" s="91"/>
      <c r="T112" s="91"/>
      <c r="U112" s="91"/>
      <c r="V112" s="92"/>
      <c r="W112" s="92"/>
      <c r="X112" s="52"/>
      <c r="Y112" s="52"/>
      <c r="Z112" s="52"/>
      <c r="AA112" s="52"/>
      <c r="AB112" s="52"/>
      <c r="AC112" s="52"/>
    </row>
    <row r="113" spans="1:29" ht="1.5" customHeight="1" x14ac:dyDescent="0.2">
      <c r="A113" s="219"/>
      <c r="B113" s="218"/>
      <c r="C113" s="218"/>
      <c r="D113" s="218"/>
      <c r="E113" s="220"/>
      <c r="F113" s="185"/>
      <c r="G113" s="185"/>
      <c r="H113" s="185"/>
      <c r="I113" s="155"/>
      <c r="J113" s="155"/>
      <c r="K113" s="155"/>
      <c r="L113" s="155"/>
      <c r="M113" s="155"/>
      <c r="N113" s="91"/>
      <c r="O113" s="91"/>
      <c r="P113" s="91"/>
      <c r="Q113" s="91"/>
      <c r="R113" s="91"/>
      <c r="S113" s="91"/>
      <c r="T113" s="91"/>
      <c r="U113" s="91"/>
      <c r="V113" s="92"/>
      <c r="W113" s="92"/>
      <c r="X113" s="52"/>
      <c r="Y113" s="52"/>
      <c r="Z113" s="52"/>
      <c r="AA113" s="52"/>
      <c r="AB113" s="52"/>
      <c r="AC113" s="52"/>
    </row>
    <row r="114" spans="1:29" ht="11.25" customHeight="1" x14ac:dyDescent="0.2">
      <c r="A114" s="335" t="s">
        <v>233</v>
      </c>
      <c r="B114" s="336"/>
      <c r="C114" s="336"/>
      <c r="D114" s="336"/>
      <c r="E114" s="337"/>
      <c r="F114" s="180" t="s">
        <v>461</v>
      </c>
      <c r="G114" s="155"/>
      <c r="H114" s="155"/>
      <c r="I114" s="155"/>
      <c r="J114" s="155"/>
      <c r="K114" s="155"/>
      <c r="L114" s="155"/>
      <c r="M114" s="155"/>
      <c r="N114" s="77"/>
      <c r="O114" s="77"/>
      <c r="P114" s="77"/>
      <c r="Q114" s="77"/>
      <c r="R114" s="77"/>
      <c r="S114" s="77"/>
      <c r="T114" s="77"/>
      <c r="U114" s="77"/>
      <c r="V114" s="77"/>
      <c r="W114" s="77"/>
      <c r="X114" s="52"/>
      <c r="Y114" s="52"/>
      <c r="Z114" s="52"/>
      <c r="AA114" s="52"/>
      <c r="AB114" s="52"/>
      <c r="AC114" s="52"/>
    </row>
    <row r="115" spans="1:29" ht="2.25" customHeight="1" x14ac:dyDescent="0.2">
      <c r="A115" s="424"/>
      <c r="B115" s="425"/>
      <c r="C115" s="425"/>
      <c r="D115" s="425"/>
      <c r="E115" s="426"/>
      <c r="G115" s="403"/>
      <c r="H115" s="403"/>
      <c r="I115" s="403"/>
      <c r="J115" s="403"/>
      <c r="K115" s="403"/>
      <c r="L115" s="77"/>
      <c r="M115" s="403"/>
      <c r="N115" s="403"/>
      <c r="O115" s="403"/>
      <c r="P115" s="403"/>
      <c r="Q115" s="403"/>
      <c r="S115" s="411"/>
      <c r="T115" s="411"/>
      <c r="U115" s="411"/>
      <c r="V115" s="411"/>
      <c r="W115" s="411"/>
      <c r="X115" s="52"/>
      <c r="Y115" s="52"/>
      <c r="Z115" s="52"/>
      <c r="AA115" s="52"/>
      <c r="AB115" s="52"/>
      <c r="AC115" s="52"/>
    </row>
    <row r="116" spans="1:29" ht="3" customHeight="1" x14ac:dyDescent="0.2">
      <c r="A116" s="69"/>
      <c r="B116" s="41"/>
      <c r="C116" s="41"/>
      <c r="D116" s="41"/>
      <c r="E116" s="41"/>
      <c r="G116" s="42"/>
      <c r="H116" s="42"/>
      <c r="I116" s="42"/>
      <c r="J116" s="42"/>
      <c r="K116" s="42"/>
      <c r="M116" s="42"/>
      <c r="N116" s="42"/>
      <c r="O116" s="42"/>
      <c r="P116" s="42"/>
      <c r="Q116" s="42"/>
      <c r="S116" s="42"/>
      <c r="T116" s="42"/>
      <c r="U116" s="42"/>
      <c r="V116" s="42"/>
      <c r="W116" s="42"/>
      <c r="X116" s="52"/>
      <c r="Y116" s="52"/>
      <c r="Z116" s="52"/>
      <c r="AA116" s="52"/>
      <c r="AB116" s="52"/>
      <c r="AC116" s="52"/>
    </row>
    <row r="117" spans="1:29" ht="15" customHeight="1" x14ac:dyDescent="0.2">
      <c r="A117" s="340" t="s">
        <v>235</v>
      </c>
      <c r="B117" s="341"/>
      <c r="C117" s="341"/>
      <c r="D117" s="341"/>
      <c r="E117" s="342"/>
      <c r="F117" s="206" t="s">
        <v>237</v>
      </c>
      <c r="G117" s="215" t="s">
        <v>505</v>
      </c>
      <c r="H117" s="155"/>
      <c r="I117" s="155"/>
      <c r="J117" s="155"/>
      <c r="K117" s="155"/>
      <c r="L117" s="155"/>
      <c r="M117" s="429" t="s">
        <v>238</v>
      </c>
      <c r="N117" s="429"/>
      <c r="O117" s="429"/>
      <c r="P117" s="429"/>
      <c r="Q117" s="229" t="s">
        <v>506</v>
      </c>
      <c r="R117" s="77"/>
      <c r="V117" s="162"/>
      <c r="W117" s="162"/>
      <c r="X117" s="52"/>
      <c r="Y117" s="52"/>
      <c r="Z117" s="52"/>
      <c r="AA117" s="52"/>
      <c r="AB117" s="52"/>
      <c r="AC117" s="52"/>
    </row>
    <row r="118" spans="1:29" ht="1.5" customHeight="1" x14ac:dyDescent="0.2">
      <c r="A118" s="219"/>
      <c r="B118" s="218"/>
      <c r="C118" s="218"/>
      <c r="D118" s="218"/>
      <c r="E118" s="220"/>
      <c r="F118" s="50"/>
      <c r="G118" s="41"/>
      <c r="V118" s="162"/>
      <c r="W118" s="162"/>
      <c r="X118" s="52"/>
      <c r="Y118" s="52"/>
      <c r="Z118" s="52"/>
      <c r="AA118" s="52"/>
      <c r="AB118" s="52"/>
      <c r="AC118" s="52"/>
    </row>
    <row r="119" spans="1:29" ht="12" customHeight="1" x14ac:dyDescent="0.2">
      <c r="A119" s="326" t="s">
        <v>236</v>
      </c>
      <c r="B119" s="327"/>
      <c r="C119" s="327"/>
      <c r="D119" s="327"/>
      <c r="E119" s="328"/>
      <c r="F119" s="180" t="s">
        <v>409</v>
      </c>
      <c r="G119" s="77"/>
      <c r="H119" s="77"/>
      <c r="I119" s="77"/>
      <c r="J119" s="77"/>
      <c r="K119" s="77"/>
      <c r="L119" s="77"/>
      <c r="M119" s="77"/>
      <c r="N119" s="77"/>
      <c r="O119" s="77"/>
      <c r="P119" s="77"/>
      <c r="Q119" s="77"/>
      <c r="R119" s="77"/>
      <c r="S119" s="77"/>
      <c r="T119" s="77"/>
      <c r="U119" s="77"/>
      <c r="V119" s="77"/>
      <c r="W119" s="77"/>
      <c r="X119" s="52"/>
      <c r="Y119" s="52"/>
      <c r="Z119" s="52"/>
      <c r="AA119" s="52"/>
      <c r="AB119" s="52"/>
      <c r="AC119" s="52"/>
    </row>
    <row r="120" spans="1:29" ht="1.5" customHeight="1" x14ac:dyDescent="0.2">
      <c r="A120" s="41"/>
      <c r="B120" s="41"/>
      <c r="C120" s="41"/>
      <c r="D120" s="41"/>
      <c r="E120" s="41"/>
      <c r="F120" s="41"/>
      <c r="G120" s="41"/>
      <c r="V120" s="162"/>
      <c r="W120" s="162"/>
      <c r="X120" s="52"/>
      <c r="Y120" s="52"/>
      <c r="Z120" s="52"/>
      <c r="AA120" s="52"/>
      <c r="AB120" s="52"/>
      <c r="AC120" s="52"/>
    </row>
    <row r="121" spans="1:29" ht="12" customHeight="1" x14ac:dyDescent="0.2">
      <c r="A121" s="323" t="s">
        <v>298</v>
      </c>
      <c r="B121" s="324"/>
      <c r="C121" s="324"/>
      <c r="D121" s="324"/>
      <c r="E121" s="325"/>
      <c r="F121" s="384" t="s">
        <v>288</v>
      </c>
      <c r="G121" s="384"/>
      <c r="H121" s="384"/>
      <c r="I121" s="384"/>
      <c r="J121" s="384"/>
      <c r="K121" s="351" t="s">
        <v>295</v>
      </c>
      <c r="L121" s="351"/>
      <c r="M121" s="351"/>
      <c r="N121" s="351"/>
      <c r="O121" s="351"/>
      <c r="P121" s="351"/>
      <c r="Q121" s="351"/>
      <c r="R121" s="351"/>
      <c r="S121" s="351"/>
      <c r="T121" s="351"/>
      <c r="U121" s="351"/>
      <c r="V121" s="351"/>
      <c r="W121" s="351"/>
      <c r="X121" s="52"/>
      <c r="Y121" s="52"/>
      <c r="Z121" s="52"/>
      <c r="AA121" s="52"/>
      <c r="AB121" s="52"/>
      <c r="AC121" s="52"/>
    </row>
    <row r="122" spans="1:29" ht="11.25" customHeight="1" x14ac:dyDescent="0.2">
      <c r="A122" s="320" t="s">
        <v>239</v>
      </c>
      <c r="B122" s="321"/>
      <c r="C122" s="321"/>
      <c r="D122" s="321"/>
      <c r="E122" s="322"/>
      <c r="F122" s="384" t="s">
        <v>289</v>
      </c>
      <c r="G122" s="384"/>
      <c r="H122" s="384"/>
      <c r="I122" s="384"/>
      <c r="J122" s="384"/>
      <c r="K122" s="351" t="s">
        <v>295</v>
      </c>
      <c r="L122" s="351"/>
      <c r="M122" s="351"/>
      <c r="N122" s="351"/>
      <c r="O122" s="351"/>
      <c r="P122" s="351"/>
      <c r="Q122" s="351"/>
      <c r="R122" s="351"/>
      <c r="S122" s="351"/>
      <c r="T122" s="351"/>
      <c r="U122" s="351"/>
      <c r="V122" s="351"/>
      <c r="W122" s="351"/>
      <c r="X122" s="52"/>
      <c r="Y122" s="52"/>
      <c r="Z122" s="52"/>
      <c r="AA122" s="52"/>
      <c r="AB122" s="52"/>
      <c r="AC122" s="52"/>
    </row>
    <row r="123" spans="1:29" ht="1.5" customHeight="1" x14ac:dyDescent="0.2">
      <c r="A123" s="179"/>
      <c r="B123" s="151"/>
      <c r="C123" s="151"/>
      <c r="D123" s="151"/>
      <c r="E123" s="151"/>
      <c r="F123" s="50"/>
      <c r="G123" s="41"/>
      <c r="V123" s="52"/>
      <c r="W123" s="52"/>
      <c r="X123" s="52"/>
      <c r="Y123" s="52"/>
      <c r="Z123" s="52"/>
      <c r="AA123" s="52"/>
      <c r="AB123" s="52"/>
      <c r="AC123" s="52"/>
    </row>
    <row r="124" spans="1:29" ht="11.25" customHeight="1" x14ac:dyDescent="0.2">
      <c r="A124" s="323" t="s">
        <v>241</v>
      </c>
      <c r="B124" s="324"/>
      <c r="C124" s="324"/>
      <c r="D124" s="324"/>
      <c r="E124" s="325"/>
      <c r="F124" s="427" t="s">
        <v>400</v>
      </c>
      <c r="G124" s="428"/>
      <c r="H124" s="428"/>
      <c r="I124" s="91"/>
      <c r="J124" s="91"/>
      <c r="K124" s="91"/>
      <c r="L124" s="91"/>
      <c r="M124" s="91"/>
      <c r="N124" s="91"/>
      <c r="O124" s="91"/>
      <c r="P124" s="91"/>
      <c r="Q124" s="91"/>
      <c r="R124" s="91"/>
      <c r="S124" s="91"/>
      <c r="T124" s="91"/>
      <c r="U124" s="91"/>
      <c r="V124" s="92"/>
      <c r="W124" s="92"/>
      <c r="X124" s="52"/>
      <c r="Y124" s="52"/>
      <c r="Z124" s="52"/>
      <c r="AA124" s="52"/>
      <c r="AB124" s="52"/>
      <c r="AC124" s="52"/>
    </row>
    <row r="125" spans="1:29" ht="11.25" customHeight="1" x14ac:dyDescent="0.2">
      <c r="A125" s="320" t="s">
        <v>233</v>
      </c>
      <c r="B125" s="321"/>
      <c r="C125" s="321"/>
      <c r="D125" s="321"/>
      <c r="E125" s="322"/>
      <c r="F125" s="169" t="s">
        <v>372</v>
      </c>
      <c r="G125" s="149"/>
      <c r="H125" s="149"/>
      <c r="I125" s="77"/>
      <c r="J125" s="77"/>
      <c r="K125" s="77"/>
      <c r="L125" s="77"/>
      <c r="M125" s="77"/>
      <c r="N125" s="77"/>
      <c r="O125" s="77"/>
      <c r="P125" s="77"/>
      <c r="Q125" s="77"/>
      <c r="R125" s="77"/>
      <c r="S125" s="77"/>
      <c r="T125" s="77"/>
      <c r="U125" s="77"/>
      <c r="V125" s="77"/>
      <c r="W125" s="77"/>
      <c r="X125" s="52"/>
      <c r="Y125" s="52"/>
      <c r="Z125" s="52"/>
      <c r="AA125" s="52"/>
      <c r="AB125" s="52"/>
      <c r="AC125" s="52"/>
    </row>
    <row r="126" spans="1:29" ht="1.5" customHeight="1" x14ac:dyDescent="0.2">
      <c r="A126" s="151"/>
      <c r="B126" s="151"/>
      <c r="C126" s="151"/>
      <c r="D126" s="151"/>
      <c r="E126" s="151"/>
      <c r="F126" s="186"/>
      <c r="G126" s="166"/>
      <c r="H126" s="149"/>
      <c r="I126" s="91"/>
      <c r="J126" s="91"/>
      <c r="K126" s="91"/>
      <c r="L126" s="91"/>
      <c r="M126" s="91"/>
      <c r="N126" s="91"/>
      <c r="O126" s="91"/>
      <c r="P126" s="91"/>
      <c r="Q126" s="91"/>
      <c r="R126" s="91"/>
      <c r="S126" s="91"/>
      <c r="T126" s="91"/>
      <c r="U126" s="91"/>
      <c r="V126" s="92"/>
      <c r="W126" s="92"/>
      <c r="X126" s="52"/>
      <c r="Y126" s="52"/>
      <c r="Z126" s="52"/>
      <c r="AA126" s="52"/>
      <c r="AB126" s="52"/>
      <c r="AC126" s="52"/>
    </row>
    <row r="127" spans="1:29" ht="11.25" customHeight="1" x14ac:dyDescent="0.2">
      <c r="A127" s="323" t="s">
        <v>240</v>
      </c>
      <c r="B127" s="324"/>
      <c r="C127" s="324"/>
      <c r="D127" s="324"/>
      <c r="E127" s="325"/>
      <c r="F127" s="169" t="s">
        <v>363</v>
      </c>
      <c r="G127" s="149"/>
      <c r="H127" s="149"/>
      <c r="I127" s="77"/>
      <c r="J127" s="77"/>
      <c r="K127" s="77"/>
      <c r="L127" s="77"/>
      <c r="M127" s="77"/>
      <c r="N127" s="77"/>
      <c r="O127" s="77"/>
      <c r="P127" s="77"/>
      <c r="Q127" s="77"/>
      <c r="R127" s="77"/>
      <c r="S127" s="77"/>
      <c r="T127" s="77"/>
      <c r="U127" s="77"/>
      <c r="V127" s="77"/>
      <c r="W127" s="77"/>
      <c r="X127" s="52"/>
      <c r="Y127" s="52"/>
      <c r="Z127" s="52"/>
      <c r="AA127" s="52"/>
      <c r="AB127" s="52"/>
      <c r="AC127" s="52"/>
    </row>
    <row r="128" spans="1:29" ht="11.25" customHeight="1" x14ac:dyDescent="0.2">
      <c r="A128" s="320" t="s">
        <v>233</v>
      </c>
      <c r="B128" s="321"/>
      <c r="C128" s="321"/>
      <c r="D128" s="321"/>
      <c r="E128" s="322"/>
      <c r="F128" s="169" t="str">
        <f>F125</f>
        <v>PLAN DE DESARROLLO URBANO DEL MUNICIPIO</v>
      </c>
      <c r="G128" s="149"/>
      <c r="H128" s="149"/>
      <c r="I128" s="91"/>
      <c r="J128" s="91"/>
      <c r="K128" s="91"/>
      <c r="L128" s="91"/>
      <c r="M128" s="91"/>
      <c r="N128" s="91"/>
      <c r="O128" s="91"/>
      <c r="P128" s="91"/>
      <c r="Q128" s="91"/>
      <c r="R128" s="91"/>
      <c r="S128" s="91"/>
      <c r="T128" s="91"/>
      <c r="U128" s="91"/>
      <c r="V128" s="91"/>
      <c r="W128" s="91"/>
      <c r="X128" s="52"/>
      <c r="Y128" s="52"/>
      <c r="Z128" s="52"/>
      <c r="AA128" s="52"/>
      <c r="AB128" s="52"/>
      <c r="AC128" s="52"/>
    </row>
    <row r="129" spans="1:29" ht="1.5" customHeight="1" x14ac:dyDescent="0.2">
      <c r="A129" s="151"/>
      <c r="B129" s="151"/>
      <c r="C129" s="151"/>
      <c r="D129" s="151"/>
      <c r="E129" s="151"/>
      <c r="F129" s="186"/>
      <c r="G129" s="166"/>
      <c r="H129" s="149"/>
      <c r="I129" s="91"/>
      <c r="J129" s="91"/>
      <c r="K129" s="91"/>
      <c r="L129" s="91"/>
      <c r="M129" s="91"/>
      <c r="N129" s="91"/>
      <c r="O129" s="91"/>
      <c r="P129" s="91"/>
      <c r="Q129" s="91"/>
      <c r="R129" s="91"/>
      <c r="S129" s="91"/>
      <c r="T129" s="91"/>
      <c r="U129" s="91"/>
      <c r="V129" s="92"/>
      <c r="W129" s="92"/>
      <c r="X129" s="52"/>
      <c r="Y129" s="52"/>
      <c r="Z129" s="52"/>
      <c r="AA129" s="52"/>
      <c r="AB129" s="52"/>
      <c r="AC129" s="52"/>
    </row>
    <row r="130" spans="1:29" ht="11.25" customHeight="1" x14ac:dyDescent="0.2">
      <c r="A130" s="323" t="s">
        <v>245</v>
      </c>
      <c r="B130" s="324"/>
      <c r="C130" s="324"/>
      <c r="D130" s="324"/>
      <c r="E130" s="325"/>
      <c r="F130" s="169" t="s">
        <v>294</v>
      </c>
      <c r="G130" s="149"/>
      <c r="H130" s="149"/>
      <c r="I130" s="91"/>
      <c r="J130" s="91"/>
      <c r="K130" s="91"/>
      <c r="L130" s="91"/>
      <c r="M130" s="91"/>
      <c r="N130" s="91"/>
      <c r="O130" s="91"/>
      <c r="P130" s="91"/>
      <c r="Q130" s="91"/>
      <c r="R130" s="91"/>
      <c r="S130" s="91"/>
      <c r="T130" s="91"/>
      <c r="U130" s="91"/>
      <c r="V130" s="91"/>
      <c r="W130" s="91"/>
      <c r="X130" s="52"/>
      <c r="Y130" s="52"/>
      <c r="Z130" s="52"/>
      <c r="AA130" s="52"/>
      <c r="AB130" s="52"/>
      <c r="AC130" s="52"/>
    </row>
    <row r="131" spans="1:29" ht="11.25" customHeight="1" x14ac:dyDescent="0.2">
      <c r="A131" s="320" t="s">
        <v>246</v>
      </c>
      <c r="B131" s="321"/>
      <c r="C131" s="321"/>
      <c r="D131" s="321"/>
      <c r="E131" s="322"/>
      <c r="F131" s="169" t="str">
        <f>+F128</f>
        <v>PLAN DE DESARROLLO URBANO DEL MUNICIPIO</v>
      </c>
      <c r="G131" s="149"/>
      <c r="H131" s="149"/>
      <c r="I131" s="77"/>
      <c r="J131" s="77"/>
      <c r="K131" s="77"/>
      <c r="L131" s="77"/>
      <c r="M131" s="77"/>
      <c r="N131" s="77"/>
      <c r="O131" s="77"/>
      <c r="P131" s="77"/>
      <c r="Q131" s="77"/>
      <c r="R131" s="77"/>
      <c r="S131" s="77"/>
      <c r="T131" s="77"/>
      <c r="U131" s="77"/>
      <c r="V131" s="77"/>
      <c r="W131" s="77"/>
      <c r="X131" s="52"/>
      <c r="Y131" s="52"/>
      <c r="Z131" s="52"/>
      <c r="AA131" s="52"/>
      <c r="AB131" s="52"/>
      <c r="AC131" s="52"/>
    </row>
    <row r="132" spans="1:29" ht="2.1" customHeight="1" x14ac:dyDescent="0.2">
      <c r="A132" s="151"/>
      <c r="B132" s="151"/>
      <c r="C132" s="151"/>
      <c r="D132" s="151"/>
      <c r="E132" s="151"/>
      <c r="F132" s="166"/>
      <c r="G132" s="166"/>
      <c r="H132" s="149"/>
      <c r="I132" s="91"/>
      <c r="J132" s="91"/>
      <c r="K132" s="91"/>
      <c r="L132" s="91"/>
      <c r="M132" s="91"/>
      <c r="N132" s="91"/>
      <c r="O132" s="91"/>
      <c r="P132" s="91"/>
      <c r="Q132" s="91"/>
      <c r="R132" s="91"/>
      <c r="S132" s="91"/>
      <c r="T132" s="91"/>
      <c r="U132" s="91"/>
      <c r="V132" s="92"/>
      <c r="W132" s="92"/>
      <c r="X132" s="52"/>
      <c r="Y132" s="52"/>
      <c r="Z132" s="52"/>
      <c r="AA132" s="52"/>
      <c r="AB132" s="52"/>
      <c r="AC132" s="52"/>
    </row>
    <row r="133" spans="1:29" ht="11.25" customHeight="1" x14ac:dyDescent="0.2">
      <c r="A133" s="323" t="s">
        <v>281</v>
      </c>
      <c r="B133" s="324"/>
      <c r="C133" s="324"/>
      <c r="D133" s="324"/>
      <c r="E133" s="325"/>
      <c r="F133" s="169" t="s">
        <v>360</v>
      </c>
      <c r="G133" s="149"/>
      <c r="H133" s="149"/>
      <c r="I133" s="91"/>
      <c r="J133" s="91"/>
      <c r="K133" s="91"/>
      <c r="L133" s="91"/>
      <c r="M133" s="91"/>
      <c r="N133" s="91"/>
      <c r="O133" s="91"/>
      <c r="P133" s="91"/>
      <c r="Q133" s="91"/>
      <c r="R133" s="91"/>
      <c r="S133" s="91"/>
      <c r="T133" s="91"/>
      <c r="U133" s="91"/>
      <c r="V133" s="91"/>
      <c r="W133" s="91"/>
      <c r="X133" s="52"/>
      <c r="Y133" s="52"/>
      <c r="Z133" s="52"/>
      <c r="AA133" s="52"/>
      <c r="AB133" s="52"/>
      <c r="AC133" s="52"/>
    </row>
    <row r="134" spans="1:29" ht="11.25" customHeight="1" x14ac:dyDescent="0.2">
      <c r="A134" s="320" t="s">
        <v>246</v>
      </c>
      <c r="B134" s="321"/>
      <c r="C134" s="321"/>
      <c r="D134" s="321"/>
      <c r="E134" s="322"/>
      <c r="F134" s="169" t="str">
        <f>F131</f>
        <v>PLAN DE DESARROLLO URBANO DEL MUNICIPIO</v>
      </c>
      <c r="G134" s="149"/>
      <c r="H134" s="149"/>
      <c r="I134" s="91"/>
      <c r="J134" s="91"/>
      <c r="K134" s="91"/>
      <c r="L134" s="91"/>
      <c r="M134" s="91"/>
      <c r="N134" s="91"/>
      <c r="O134" s="91"/>
      <c r="P134" s="91"/>
      <c r="Q134" s="91"/>
      <c r="R134" s="91"/>
      <c r="S134" s="91"/>
      <c r="T134" s="91"/>
      <c r="U134" s="91"/>
      <c r="V134" s="91"/>
      <c r="W134" s="91"/>
      <c r="X134" s="52"/>
      <c r="Y134" s="52"/>
      <c r="Z134" s="52"/>
      <c r="AA134" s="52"/>
      <c r="AB134" s="52"/>
      <c r="AC134" s="52"/>
    </row>
    <row r="135" spans="1:29" ht="1.5" customHeight="1" x14ac:dyDescent="0.2">
      <c r="A135" s="286"/>
      <c r="B135" s="286"/>
      <c r="C135" s="286"/>
      <c r="D135" s="286"/>
      <c r="E135" s="286"/>
      <c r="F135" s="41"/>
      <c r="G135" s="41"/>
      <c r="V135" s="52"/>
      <c r="W135" s="52"/>
      <c r="X135" s="52"/>
      <c r="Y135" s="52"/>
      <c r="Z135" s="52"/>
      <c r="AA135" s="52"/>
      <c r="AB135" s="52"/>
      <c r="AC135" s="52"/>
    </row>
    <row r="136" spans="1:29" s="52" customFormat="1" ht="11.25" customHeight="1" x14ac:dyDescent="0.2">
      <c r="A136" s="323" t="s">
        <v>247</v>
      </c>
      <c r="B136" s="324"/>
      <c r="C136" s="324"/>
      <c r="D136" s="324"/>
      <c r="E136" s="325"/>
      <c r="F136" s="285" t="s">
        <v>396</v>
      </c>
      <c r="G136" s="286"/>
      <c r="H136" s="286"/>
      <c r="I136" s="286"/>
      <c r="J136" s="286"/>
      <c r="K136" s="286"/>
      <c r="L136" s="286"/>
      <c r="M136" s="286"/>
      <c r="N136" s="286"/>
      <c r="O136" s="286"/>
      <c r="P136" s="286"/>
      <c r="Q136" s="286"/>
      <c r="R136" s="60"/>
      <c r="S136" s="60"/>
      <c r="T136" s="60"/>
      <c r="U136" s="60"/>
      <c r="V136" s="60"/>
      <c r="W136" s="60"/>
    </row>
    <row r="137" spans="1:29" s="52" customFormat="1" ht="11.25" customHeight="1" x14ac:dyDescent="0.2">
      <c r="A137" s="320" t="s">
        <v>282</v>
      </c>
      <c r="B137" s="321"/>
      <c r="C137" s="321"/>
      <c r="D137" s="321"/>
      <c r="E137" s="322"/>
      <c r="F137" s="285"/>
      <c r="G137" s="286"/>
      <c r="H137" s="286"/>
      <c r="I137" s="286"/>
      <c r="J137" s="286"/>
      <c r="K137" s="286"/>
      <c r="L137" s="286"/>
      <c r="M137" s="286"/>
      <c r="N137" s="286"/>
      <c r="O137" s="286"/>
      <c r="P137" s="286"/>
      <c r="Q137" s="286"/>
      <c r="R137" s="60"/>
      <c r="S137" s="60"/>
      <c r="T137" s="60"/>
      <c r="U137" s="60"/>
      <c r="V137" s="60"/>
      <c r="W137" s="60"/>
    </row>
    <row r="138" spans="1:29" s="52" customFormat="1" ht="6" customHeight="1" x14ac:dyDescent="0.2">
      <c r="A138" s="41"/>
      <c r="B138" s="41"/>
      <c r="C138" s="41"/>
      <c r="D138" s="41"/>
      <c r="E138" s="41"/>
      <c r="F138" s="89"/>
      <c r="G138" s="89"/>
      <c r="H138" s="89"/>
      <c r="I138" s="89"/>
      <c r="J138" s="89"/>
      <c r="K138" s="89"/>
      <c r="L138" s="89"/>
      <c r="M138" s="89"/>
      <c r="N138" s="89"/>
      <c r="O138" s="89"/>
      <c r="P138" s="89"/>
      <c r="Q138" s="89"/>
      <c r="R138" s="89"/>
      <c r="S138" s="89"/>
      <c r="T138" s="89"/>
      <c r="U138" s="89"/>
      <c r="V138" s="89"/>
      <c r="W138" s="89"/>
    </row>
    <row r="139" spans="1:29" ht="16.5" customHeight="1" x14ac:dyDescent="0.2">
      <c r="A139" s="41"/>
      <c r="B139" s="41"/>
      <c r="C139" s="41"/>
      <c r="D139" s="41"/>
      <c r="E139" s="41"/>
      <c r="H139" s="317" t="s">
        <v>222</v>
      </c>
      <c r="I139" s="318"/>
      <c r="J139" s="318"/>
      <c r="K139" s="318"/>
      <c r="L139" s="318"/>
      <c r="M139" s="318"/>
      <c r="N139" s="318"/>
      <c r="O139" s="318"/>
      <c r="P139" s="319"/>
    </row>
    <row r="140" spans="1:29" ht="8.25" customHeight="1" x14ac:dyDescent="0.2">
      <c r="A140" s="41"/>
      <c r="B140" s="41"/>
      <c r="C140" s="41"/>
      <c r="D140" s="41"/>
      <c r="E140" s="41"/>
      <c r="I140" s="87"/>
      <c r="J140" s="87"/>
      <c r="K140" s="87"/>
      <c r="L140" s="87"/>
      <c r="M140" s="87"/>
      <c r="N140" s="87"/>
      <c r="O140" s="87"/>
      <c r="P140" s="87"/>
    </row>
    <row r="141" spans="1:29" ht="14.25" customHeight="1" x14ac:dyDescent="0.2">
      <c r="A141" s="332" t="s">
        <v>387</v>
      </c>
      <c r="B141" s="333"/>
      <c r="C141" s="333"/>
      <c r="D141" s="333"/>
      <c r="E141" s="334"/>
      <c r="F141" s="199" t="s">
        <v>453</v>
      </c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  <c r="R141" s="58"/>
      <c r="S141" s="58"/>
      <c r="T141" s="58"/>
      <c r="U141" s="58"/>
    </row>
    <row r="142" spans="1:29" ht="14.25" customHeight="1" x14ac:dyDescent="0.2">
      <c r="A142" s="283" t="s">
        <v>425</v>
      </c>
      <c r="B142" s="283"/>
      <c r="C142" s="283"/>
      <c r="D142" s="283"/>
      <c r="E142" s="284"/>
      <c r="F142" s="255" t="s">
        <v>507</v>
      </c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  <c r="R142" s="58"/>
      <c r="S142" s="58"/>
      <c r="T142" s="58"/>
      <c r="U142" s="58"/>
    </row>
    <row r="143" spans="1:29" ht="14.25" customHeight="1" x14ac:dyDescent="0.2">
      <c r="A143" s="418"/>
      <c r="B143" s="419"/>
      <c r="C143" s="419"/>
      <c r="D143" s="419"/>
      <c r="E143" s="420"/>
      <c r="F143" s="199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</row>
    <row r="144" spans="1:29" ht="15" customHeight="1" x14ac:dyDescent="0.2"/>
    <row r="145" spans="1:23" ht="15" customHeight="1" x14ac:dyDescent="0.2"/>
    <row r="146" spans="1:23" ht="16.5" customHeight="1" x14ac:dyDescent="0.2">
      <c r="A146" s="59"/>
      <c r="H146" s="421" t="s">
        <v>476</v>
      </c>
      <c r="I146" s="422"/>
      <c r="J146" s="422"/>
      <c r="K146" s="422"/>
      <c r="L146" s="422"/>
      <c r="M146" s="422"/>
      <c r="N146" s="422"/>
      <c r="O146" s="422"/>
      <c r="P146" s="423"/>
      <c r="Q146" s="161"/>
      <c r="R146" s="77"/>
      <c r="S146" s="77"/>
      <c r="T146" s="77"/>
      <c r="U146" s="77"/>
      <c r="V146" s="77"/>
      <c r="W146" s="77"/>
    </row>
    <row r="147" spans="1:23" ht="9" customHeight="1" x14ac:dyDescent="0.2">
      <c r="A147" s="59"/>
      <c r="I147" s="71"/>
      <c r="J147" s="71"/>
      <c r="K147" s="71"/>
      <c r="L147" s="71"/>
      <c r="M147" s="71"/>
      <c r="N147" s="71"/>
      <c r="O147" s="71"/>
      <c r="P147" s="71"/>
      <c r="Q147" s="41"/>
      <c r="R147" s="77"/>
      <c r="S147" s="77"/>
      <c r="T147" s="77"/>
      <c r="U147" s="77"/>
      <c r="V147" s="77"/>
      <c r="W147" s="77"/>
    </row>
    <row r="148" spans="1:23" ht="11.25" customHeight="1" x14ac:dyDescent="0.2">
      <c r="B148" s="166" t="s">
        <v>397</v>
      </c>
      <c r="I148" s="71"/>
      <c r="J148" s="71"/>
      <c r="K148" s="71"/>
      <c r="L148" s="71"/>
      <c r="M148" s="71"/>
      <c r="N148" s="71"/>
      <c r="O148" s="71"/>
      <c r="P148" s="71"/>
      <c r="Q148" s="41"/>
      <c r="R148" s="41"/>
      <c r="V148" s="77"/>
      <c r="W148" s="77"/>
    </row>
    <row r="149" spans="1:23" ht="11.25" customHeight="1" x14ac:dyDescent="0.2">
      <c r="A149" s="89"/>
      <c r="B149" s="166" t="s">
        <v>401</v>
      </c>
      <c r="V149" s="77"/>
      <c r="W149" s="77"/>
    </row>
    <row r="150" spans="1:23" ht="11.25" customHeight="1" x14ac:dyDescent="0.2">
      <c r="A150" s="89"/>
      <c r="B150" s="166" t="s">
        <v>398</v>
      </c>
      <c r="C150" s="41"/>
      <c r="D150" s="41"/>
      <c r="E150" s="41"/>
      <c r="F150" s="41"/>
      <c r="G150" s="41"/>
      <c r="H150" s="41"/>
      <c r="I150" s="70"/>
      <c r="J150" s="70"/>
      <c r="K150" s="70"/>
      <c r="L150" s="70"/>
      <c r="M150" s="70"/>
      <c r="N150" s="70"/>
      <c r="O150" s="70"/>
      <c r="P150" s="70"/>
      <c r="Q150" s="41"/>
      <c r="R150" s="41"/>
      <c r="S150" s="41"/>
      <c r="T150" s="41"/>
      <c r="U150" s="41"/>
      <c r="V150" s="77"/>
      <c r="W150" s="77"/>
    </row>
    <row r="151" spans="1:23" ht="11.25" customHeight="1" x14ac:dyDescent="0.2">
      <c r="A151" s="89"/>
      <c r="B151" s="166"/>
      <c r="C151" s="41"/>
      <c r="D151" s="41"/>
      <c r="E151" s="41"/>
      <c r="F151" s="41"/>
      <c r="G151" s="41"/>
      <c r="H151" s="41"/>
      <c r="I151" s="70"/>
      <c r="J151" s="70"/>
      <c r="K151" s="70"/>
      <c r="L151" s="70"/>
      <c r="M151" s="70"/>
      <c r="N151" s="70"/>
      <c r="O151" s="70"/>
      <c r="P151" s="70"/>
      <c r="Q151" s="41"/>
      <c r="R151" s="41"/>
      <c r="S151" s="41"/>
      <c r="T151" s="41"/>
      <c r="U151" s="41"/>
      <c r="V151" s="77"/>
      <c r="W151" s="77"/>
    </row>
    <row r="152" spans="1:23" s="51" customFormat="1" ht="14.25" customHeight="1" x14ac:dyDescent="0.2">
      <c r="A152" s="70"/>
      <c r="B152" s="70"/>
      <c r="C152" s="70"/>
      <c r="D152" s="70"/>
      <c r="E152" s="70"/>
      <c r="F152" s="70"/>
      <c r="G152" s="70"/>
      <c r="H152" s="317" t="s">
        <v>477</v>
      </c>
      <c r="I152" s="318"/>
      <c r="J152" s="318"/>
      <c r="K152" s="318"/>
      <c r="L152" s="318"/>
      <c r="M152" s="318"/>
      <c r="N152" s="318"/>
      <c r="O152" s="318"/>
      <c r="P152" s="319"/>
      <c r="Q152" s="70"/>
      <c r="R152" s="70"/>
      <c r="S152" s="70"/>
      <c r="T152" s="70"/>
      <c r="U152" s="70"/>
      <c r="V152" s="70"/>
      <c r="W152" s="70"/>
    </row>
    <row r="153" spans="1:23" ht="4.5" customHeight="1" x14ac:dyDescent="0.2">
      <c r="A153" s="61"/>
      <c r="B153" s="61"/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</row>
    <row r="154" spans="1:23" ht="12" customHeight="1" x14ac:dyDescent="0.2">
      <c r="A154" s="313" t="s">
        <v>251</v>
      </c>
      <c r="B154" s="314"/>
      <c r="C154" s="314"/>
      <c r="D154" s="314"/>
      <c r="E154" s="315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</row>
    <row r="155" spans="1:23" ht="12" customHeight="1" x14ac:dyDescent="0.2">
      <c r="A155" s="447" t="s">
        <v>242</v>
      </c>
      <c r="B155" s="448"/>
      <c r="C155" s="448"/>
      <c r="D155" s="448"/>
      <c r="E155" s="449"/>
      <c r="F155" s="444">
        <f>L155*Q155</f>
        <v>0</v>
      </c>
      <c r="G155" s="444"/>
      <c r="H155" s="444"/>
      <c r="I155" s="444"/>
      <c r="J155" s="336" t="s">
        <v>243</v>
      </c>
      <c r="K155" s="336"/>
      <c r="L155" s="312"/>
      <c r="M155" s="312"/>
      <c r="N155" s="312"/>
      <c r="O155" s="336" t="s">
        <v>244</v>
      </c>
      <c r="P155" s="336"/>
      <c r="Q155" s="312"/>
      <c r="R155" s="312"/>
      <c r="S155" s="312"/>
      <c r="T155" s="61"/>
      <c r="U155" s="61"/>
      <c r="V155" s="61"/>
      <c r="W155" s="61"/>
    </row>
    <row r="156" spans="1:23" ht="12" customHeight="1" x14ac:dyDescent="0.2">
      <c r="A156" s="445" t="s">
        <v>284</v>
      </c>
      <c r="B156" s="336"/>
      <c r="C156" s="336"/>
      <c r="D156" s="336"/>
      <c r="E156" s="446"/>
      <c r="F156" s="441">
        <v>4000</v>
      </c>
      <c r="G156" s="442"/>
      <c r="H156" s="442"/>
      <c r="I156" s="442"/>
      <c r="J156" s="151"/>
      <c r="K156" s="151"/>
      <c r="L156" s="151"/>
      <c r="M156" s="151"/>
      <c r="N156" s="151"/>
      <c r="O156" s="151"/>
      <c r="P156" s="151"/>
      <c r="Q156" s="151"/>
      <c r="R156" s="151"/>
      <c r="S156" s="151"/>
      <c r="T156" s="61"/>
      <c r="U156" s="61"/>
      <c r="V156" s="61"/>
      <c r="W156" s="61"/>
    </row>
    <row r="157" spans="1:23" ht="12" customHeight="1" x14ac:dyDescent="0.2">
      <c r="A157" s="438" t="s">
        <v>283</v>
      </c>
      <c r="B157" s="439"/>
      <c r="C157" s="439"/>
      <c r="D157" s="439"/>
      <c r="E157" s="440"/>
      <c r="F157" s="391">
        <f>F156</f>
        <v>4000</v>
      </c>
      <c r="G157" s="392"/>
      <c r="H157" s="392"/>
      <c r="I157" s="392"/>
      <c r="J157" s="151"/>
      <c r="K157" s="151"/>
      <c r="L157" s="151"/>
      <c r="M157" s="151"/>
      <c r="N157" s="151"/>
      <c r="O157" s="151"/>
      <c r="P157" s="151"/>
      <c r="Q157" s="151"/>
      <c r="R157" s="151"/>
      <c r="S157" s="151"/>
      <c r="T157" s="61"/>
      <c r="U157" s="61"/>
      <c r="V157" s="61"/>
      <c r="W157" s="61"/>
    </row>
    <row r="158" spans="1:23" ht="6" customHeight="1" x14ac:dyDescent="0.2">
      <c r="A158" s="151"/>
      <c r="B158" s="151"/>
      <c r="C158" s="151"/>
      <c r="D158" s="151"/>
      <c r="E158" s="15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</row>
    <row r="159" spans="1:23" ht="12" customHeight="1" x14ac:dyDescent="0.2">
      <c r="A159" s="223" t="s">
        <v>279</v>
      </c>
      <c r="B159" s="192"/>
      <c r="C159" s="192"/>
      <c r="D159" s="192"/>
      <c r="E159" s="193"/>
      <c r="F159" s="280" t="s">
        <v>463</v>
      </c>
      <c r="G159" s="281"/>
      <c r="H159" s="281"/>
      <c r="I159" s="281"/>
      <c r="J159" s="282"/>
      <c r="K159" s="280" t="s">
        <v>462</v>
      </c>
      <c r="L159" s="281"/>
      <c r="M159" s="281"/>
      <c r="N159" s="281"/>
      <c r="O159" s="282"/>
      <c r="P159" s="280" t="s">
        <v>464</v>
      </c>
      <c r="Q159" s="281"/>
      <c r="R159" s="281"/>
      <c r="S159" s="281"/>
      <c r="T159" s="282"/>
      <c r="U159" s="301" t="s">
        <v>280</v>
      </c>
      <c r="V159" s="302"/>
      <c r="W159" s="303"/>
    </row>
    <row r="160" spans="1:23" ht="13.5" customHeight="1" x14ac:dyDescent="0.2">
      <c r="A160" s="224" t="s">
        <v>11</v>
      </c>
      <c r="B160" s="194"/>
      <c r="C160" s="194"/>
      <c r="D160" s="194"/>
      <c r="E160" s="195"/>
      <c r="F160" s="277">
        <v>1</v>
      </c>
      <c r="G160" s="278"/>
      <c r="H160" s="278"/>
      <c r="I160" s="278"/>
      <c r="J160" s="279"/>
      <c r="K160" s="277">
        <v>1</v>
      </c>
      <c r="L160" s="278"/>
      <c r="M160" s="278"/>
      <c r="N160" s="278"/>
      <c r="O160" s="279"/>
      <c r="P160" s="277">
        <v>1</v>
      </c>
      <c r="Q160" s="278"/>
      <c r="R160" s="278"/>
      <c r="S160" s="278"/>
      <c r="T160" s="279"/>
      <c r="U160" s="274">
        <f>F160*K160*P160</f>
        <v>1</v>
      </c>
      <c r="V160" s="275"/>
      <c r="W160" s="276"/>
    </row>
    <row r="161" spans="1:24" ht="4.5" customHeight="1" x14ac:dyDescent="0.2">
      <c r="A161" s="61"/>
      <c r="B161" s="61"/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</row>
    <row r="162" spans="1:24" ht="11.1" customHeight="1" x14ac:dyDescent="0.2">
      <c r="A162" s="306" t="s">
        <v>252</v>
      </c>
      <c r="B162" s="307"/>
      <c r="C162" s="307"/>
      <c r="D162" s="308"/>
      <c r="E162" s="280" t="s">
        <v>8</v>
      </c>
      <c r="F162" s="281"/>
      <c r="G162" s="282"/>
      <c r="H162" s="305" t="s">
        <v>12</v>
      </c>
      <c r="I162" s="305"/>
      <c r="J162" s="305"/>
      <c r="K162" s="280" t="s">
        <v>6</v>
      </c>
      <c r="L162" s="282"/>
      <c r="M162" s="280" t="s">
        <v>410</v>
      </c>
      <c r="N162" s="281"/>
      <c r="O162" s="282"/>
      <c r="P162" s="305" t="s">
        <v>260</v>
      </c>
      <c r="Q162" s="305"/>
      <c r="R162" s="305"/>
      <c r="S162" s="280" t="s">
        <v>254</v>
      </c>
      <c r="T162" s="282"/>
      <c r="U162" s="280" t="s">
        <v>253</v>
      </c>
      <c r="V162" s="281"/>
      <c r="W162" s="282"/>
    </row>
    <row r="163" spans="1:24" ht="9" customHeight="1" x14ac:dyDescent="0.2">
      <c r="A163" s="309"/>
      <c r="B163" s="310"/>
      <c r="C163" s="310"/>
      <c r="D163" s="311"/>
      <c r="E163" s="316"/>
      <c r="F163" s="298"/>
      <c r="G163" s="299"/>
      <c r="H163" s="304" t="s">
        <v>261</v>
      </c>
      <c r="I163" s="304"/>
      <c r="J163" s="304"/>
      <c r="K163" s="316"/>
      <c r="L163" s="299"/>
      <c r="M163" s="316"/>
      <c r="N163" s="298"/>
      <c r="O163" s="299"/>
      <c r="P163" s="304" t="s">
        <v>250</v>
      </c>
      <c r="Q163" s="304"/>
      <c r="R163" s="304"/>
      <c r="S163" s="316"/>
      <c r="T163" s="299"/>
      <c r="U163" s="316"/>
      <c r="V163" s="298"/>
      <c r="W163" s="299"/>
    </row>
    <row r="164" spans="1:24" ht="12" customHeight="1" x14ac:dyDescent="0.2">
      <c r="A164" s="450">
        <v>1</v>
      </c>
      <c r="B164" s="452" t="s">
        <v>264</v>
      </c>
      <c r="C164" s="453"/>
      <c r="D164" s="454"/>
      <c r="E164" s="458">
        <v>8055</v>
      </c>
      <c r="F164" s="459"/>
      <c r="G164" s="460"/>
      <c r="H164" s="464">
        <v>4000</v>
      </c>
      <c r="I164" s="465"/>
      <c r="J164" s="466"/>
      <c r="K164" s="470">
        <f>U160</f>
        <v>1</v>
      </c>
      <c r="L164" s="471"/>
      <c r="M164" s="479" t="s">
        <v>295</v>
      </c>
      <c r="N164" s="480"/>
      <c r="O164" s="481"/>
      <c r="P164" s="464">
        <f>H164*K164</f>
        <v>4000</v>
      </c>
      <c r="Q164" s="465"/>
      <c r="R164" s="466"/>
      <c r="S164" s="470">
        <v>100</v>
      </c>
      <c r="T164" s="471"/>
      <c r="U164" s="485">
        <f>P164*S164*(E164/100)</f>
        <v>32220000</v>
      </c>
      <c r="V164" s="486"/>
      <c r="W164" s="487"/>
    </row>
    <row r="165" spans="1:24" ht="8.25" customHeight="1" x14ac:dyDescent="0.2">
      <c r="A165" s="451"/>
      <c r="B165" s="455"/>
      <c r="C165" s="456"/>
      <c r="D165" s="457"/>
      <c r="E165" s="461"/>
      <c r="F165" s="462"/>
      <c r="G165" s="463"/>
      <c r="H165" s="467"/>
      <c r="I165" s="468"/>
      <c r="J165" s="469"/>
      <c r="K165" s="472"/>
      <c r="L165" s="473"/>
      <c r="M165" s="482"/>
      <c r="N165" s="483"/>
      <c r="O165" s="484"/>
      <c r="P165" s="467"/>
      <c r="Q165" s="468"/>
      <c r="R165" s="469"/>
      <c r="S165" s="472"/>
      <c r="T165" s="473"/>
      <c r="U165" s="488"/>
      <c r="V165" s="489"/>
      <c r="W165" s="490"/>
    </row>
    <row r="166" spans="1:24" ht="6" customHeight="1" x14ac:dyDescent="0.2">
      <c r="A166" s="60"/>
      <c r="B166" s="60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0"/>
      <c r="P166" s="60"/>
      <c r="Q166" s="60"/>
      <c r="R166" s="60"/>
      <c r="S166" s="60"/>
      <c r="T166" s="60"/>
      <c r="U166" s="60"/>
      <c r="V166" s="60"/>
      <c r="W166" s="60"/>
    </row>
    <row r="167" spans="1:24" ht="12" customHeight="1" x14ac:dyDescent="0.2">
      <c r="A167" s="188" t="s">
        <v>263</v>
      </c>
      <c r="B167" s="68"/>
      <c r="C167" s="69"/>
      <c r="D167" s="73"/>
      <c r="E167" s="477">
        <f>SUM(E164:G166)</f>
        <v>8055</v>
      </c>
      <c r="F167" s="478"/>
      <c r="G167" s="478"/>
      <c r="H167" s="60"/>
      <c r="I167" s="60"/>
      <c r="J167" s="60"/>
      <c r="K167" s="60"/>
      <c r="L167" s="60"/>
      <c r="M167" s="60"/>
      <c r="N167" s="437" t="s">
        <v>259</v>
      </c>
      <c r="O167" s="437"/>
      <c r="P167" s="437"/>
      <c r="Q167" s="437"/>
      <c r="R167" s="437"/>
      <c r="S167" s="437"/>
      <c r="T167" s="437"/>
      <c r="U167" s="436">
        <f>SUM(U164:W166)</f>
        <v>32220000</v>
      </c>
      <c r="V167" s="437"/>
      <c r="W167" s="437"/>
    </row>
    <row r="168" spans="1:24" ht="9.75" customHeight="1" x14ac:dyDescent="0.2">
      <c r="A168" s="60"/>
      <c r="B168" s="60"/>
      <c r="C168" s="60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492" t="s">
        <v>265</v>
      </c>
      <c r="O168" s="492"/>
      <c r="P168" s="492"/>
      <c r="Q168" s="492"/>
      <c r="R168" s="492"/>
      <c r="S168" s="492"/>
      <c r="T168" s="492"/>
      <c r="U168" s="510">
        <f>U167/E167</f>
        <v>4000</v>
      </c>
      <c r="V168" s="511"/>
      <c r="W168" s="511"/>
    </row>
    <row r="169" spans="1:24" ht="6.75" customHeight="1" x14ac:dyDescent="0.2">
      <c r="A169" s="60"/>
      <c r="B169" s="60"/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226"/>
      <c r="O169" s="226"/>
      <c r="P169" s="226"/>
      <c r="Q169" s="226"/>
      <c r="R169" s="226"/>
      <c r="S169" s="226"/>
      <c r="T169" s="226"/>
      <c r="U169" s="227"/>
      <c r="V169" s="228"/>
      <c r="W169" s="228"/>
    </row>
    <row r="170" spans="1:24" ht="10.5" customHeight="1" x14ac:dyDescent="0.2">
      <c r="A170" s="223" t="s">
        <v>279</v>
      </c>
      <c r="B170" s="192"/>
      <c r="C170" s="192"/>
      <c r="D170" s="192"/>
      <c r="E170" s="193"/>
      <c r="F170" s="280" t="s">
        <v>463</v>
      </c>
      <c r="G170" s="281"/>
      <c r="H170" s="281"/>
      <c r="I170" s="281"/>
      <c r="J170" s="282"/>
      <c r="K170" s="280" t="s">
        <v>462</v>
      </c>
      <c r="L170" s="281"/>
      <c r="M170" s="281"/>
      <c r="N170" s="281"/>
      <c r="O170" s="282"/>
      <c r="P170" s="280" t="s">
        <v>464</v>
      </c>
      <c r="Q170" s="281"/>
      <c r="R170" s="281"/>
      <c r="S170" s="281"/>
      <c r="T170" s="282"/>
      <c r="U170" s="301" t="s">
        <v>280</v>
      </c>
      <c r="V170" s="302"/>
      <c r="W170" s="303"/>
    </row>
    <row r="171" spans="1:24" ht="11.25" customHeight="1" x14ac:dyDescent="0.2">
      <c r="A171" s="254" t="s">
        <v>475</v>
      </c>
      <c r="B171" s="194"/>
      <c r="C171" s="194"/>
      <c r="D171" s="194"/>
      <c r="E171" s="195"/>
      <c r="F171" s="277">
        <v>0.89700000000000002</v>
      </c>
      <c r="G171" s="278"/>
      <c r="H171" s="278"/>
      <c r="I171" s="278"/>
      <c r="J171" s="279"/>
      <c r="K171" s="277">
        <v>0.98</v>
      </c>
      <c r="L171" s="278"/>
      <c r="M171" s="278"/>
      <c r="N171" s="278"/>
      <c r="O171" s="279"/>
      <c r="P171" s="277">
        <v>1.125</v>
      </c>
      <c r="Q171" s="278"/>
      <c r="R171" s="278"/>
      <c r="S171" s="278"/>
      <c r="T171" s="279"/>
      <c r="U171" s="274">
        <f>F171*K171*P171</f>
        <v>0.98894249999999995</v>
      </c>
      <c r="V171" s="275"/>
      <c r="W171" s="276"/>
    </row>
    <row r="172" spans="1:24" ht="6" customHeight="1" x14ac:dyDescent="0.2">
      <c r="A172" s="60"/>
      <c r="B172" s="60"/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226"/>
      <c r="O172" s="226"/>
      <c r="P172" s="226"/>
      <c r="Q172" s="226"/>
      <c r="R172" s="226"/>
      <c r="S172" s="226"/>
      <c r="T172" s="226"/>
      <c r="U172" s="227"/>
      <c r="V172" s="228"/>
      <c r="W172" s="228"/>
    </row>
    <row r="173" spans="1:24" ht="11.1" customHeight="1" x14ac:dyDescent="0.2">
      <c r="A173" s="474" t="s">
        <v>9</v>
      </c>
      <c r="B173" s="475"/>
      <c r="C173" s="475"/>
      <c r="D173" s="475"/>
      <c r="E173" s="475"/>
      <c r="F173" s="476"/>
      <c r="G173" s="61"/>
      <c r="H173" s="61"/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  <c r="V173" s="61"/>
      <c r="W173" s="61"/>
    </row>
    <row r="174" spans="1:24" ht="8.25" customHeight="1" x14ac:dyDescent="0.2">
      <c r="A174" s="300" t="s">
        <v>432</v>
      </c>
      <c r="B174" s="300"/>
      <c r="C174" s="300"/>
      <c r="D174" s="300"/>
      <c r="E174" s="300"/>
      <c r="F174" s="281" t="s">
        <v>220</v>
      </c>
      <c r="G174" s="282"/>
      <c r="H174" s="305" t="s">
        <v>249</v>
      </c>
      <c r="I174" s="305"/>
      <c r="J174" s="305"/>
      <c r="K174" s="280" t="s">
        <v>6</v>
      </c>
      <c r="L174" s="282"/>
      <c r="M174" s="280" t="s">
        <v>410</v>
      </c>
      <c r="N174" s="281"/>
      <c r="O174" s="282"/>
      <c r="P174" s="305" t="s">
        <v>249</v>
      </c>
      <c r="Q174" s="305"/>
      <c r="R174" s="305"/>
      <c r="S174" s="280" t="s">
        <v>7</v>
      </c>
      <c r="T174" s="282"/>
      <c r="U174" s="280" t="s">
        <v>253</v>
      </c>
      <c r="V174" s="281"/>
      <c r="W174" s="282"/>
      <c r="X174" s="40">
        <v>4096</v>
      </c>
    </row>
    <row r="175" spans="1:24" ht="8.25" customHeight="1" x14ac:dyDescent="0.2">
      <c r="A175" s="300"/>
      <c r="B175" s="300"/>
      <c r="C175" s="300"/>
      <c r="D175" s="300"/>
      <c r="E175" s="300"/>
      <c r="F175" s="296"/>
      <c r="G175" s="297"/>
      <c r="H175" s="493" t="s">
        <v>256</v>
      </c>
      <c r="I175" s="493"/>
      <c r="J175" s="493"/>
      <c r="K175" s="443"/>
      <c r="L175" s="297"/>
      <c r="M175" s="443"/>
      <c r="N175" s="296"/>
      <c r="O175" s="297"/>
      <c r="P175" s="493" t="s">
        <v>10</v>
      </c>
      <c r="Q175" s="493"/>
      <c r="R175" s="493"/>
      <c r="S175" s="443"/>
      <c r="T175" s="297"/>
      <c r="U175" s="443"/>
      <c r="V175" s="296"/>
      <c r="W175" s="297"/>
      <c r="X175" s="40">
        <v>0.96399999999999997</v>
      </c>
    </row>
    <row r="176" spans="1:24" ht="9" customHeight="1" x14ac:dyDescent="0.2">
      <c r="A176" s="300"/>
      <c r="B176" s="300"/>
      <c r="C176" s="300"/>
      <c r="D176" s="300"/>
      <c r="E176" s="300"/>
      <c r="F176" s="298"/>
      <c r="G176" s="299"/>
      <c r="H176" s="304" t="s">
        <v>255</v>
      </c>
      <c r="I176" s="304"/>
      <c r="J176" s="304"/>
      <c r="K176" s="316"/>
      <c r="L176" s="299"/>
      <c r="M176" s="316"/>
      <c r="N176" s="298"/>
      <c r="O176" s="299"/>
      <c r="P176" s="304" t="s">
        <v>262</v>
      </c>
      <c r="Q176" s="304"/>
      <c r="R176" s="304"/>
      <c r="S176" s="316"/>
      <c r="T176" s="299"/>
      <c r="U176" s="316"/>
      <c r="V176" s="298"/>
      <c r="W176" s="299"/>
      <c r="X176" s="40">
        <f>X174*X175</f>
        <v>3948.5439999999999</v>
      </c>
    </row>
    <row r="177" spans="1:24" ht="15" customHeight="1" x14ac:dyDescent="0.2">
      <c r="A177" s="260" t="s">
        <v>484</v>
      </c>
      <c r="B177" s="261"/>
      <c r="C177" s="261"/>
      <c r="D177" s="261"/>
      <c r="E177" s="262"/>
      <c r="F177" s="256">
        <v>1</v>
      </c>
      <c r="G177" s="257" t="s">
        <v>434</v>
      </c>
      <c r="H177" s="268">
        <v>2000000</v>
      </c>
      <c r="I177" s="269"/>
      <c r="J177" s="269"/>
      <c r="K177" s="494">
        <v>1</v>
      </c>
      <c r="L177" s="494"/>
      <c r="M177" s="287" t="s">
        <v>433</v>
      </c>
      <c r="N177" s="288"/>
      <c r="O177" s="289"/>
      <c r="P177" s="268">
        <f>H177*K177</f>
        <v>2000000</v>
      </c>
      <c r="Q177" s="269"/>
      <c r="R177" s="269"/>
      <c r="S177" s="494">
        <v>100</v>
      </c>
      <c r="T177" s="494"/>
      <c r="U177" s="270">
        <f>P177*S177*(F177/100)</f>
        <v>2000000</v>
      </c>
      <c r="V177" s="270"/>
      <c r="W177" s="270"/>
      <c r="X177" s="40">
        <v>3200</v>
      </c>
    </row>
    <row r="178" spans="1:24" ht="15" customHeight="1" x14ac:dyDescent="0.2">
      <c r="A178" s="260" t="s">
        <v>485</v>
      </c>
      <c r="B178" s="261"/>
      <c r="C178" s="261"/>
      <c r="D178" s="261"/>
      <c r="E178" s="262"/>
      <c r="F178" s="256">
        <v>150</v>
      </c>
      <c r="G178" s="257" t="s">
        <v>388</v>
      </c>
      <c r="H178" s="263">
        <v>12535.43</v>
      </c>
      <c r="I178" s="264"/>
      <c r="J178" s="265"/>
      <c r="K178" s="266">
        <f>F171*K171*1.125</f>
        <v>0.98894249999999995</v>
      </c>
      <c r="L178" s="267"/>
      <c r="M178" s="290"/>
      <c r="N178" s="291"/>
      <c r="O178" s="292"/>
      <c r="P178" s="268">
        <f t="shared" ref="P178:P183" si="0">H178*K178</f>
        <v>12396.819482774999</v>
      </c>
      <c r="Q178" s="269"/>
      <c r="R178" s="269"/>
      <c r="S178" s="266">
        <v>100</v>
      </c>
      <c r="T178" s="267"/>
      <c r="U178" s="270">
        <f t="shared" ref="U178:U183" si="1">P178*S178*(F178/100)</f>
        <v>1859522.92241625</v>
      </c>
      <c r="V178" s="270"/>
      <c r="W178" s="270"/>
    </row>
    <row r="179" spans="1:24" ht="15" customHeight="1" x14ac:dyDescent="0.2">
      <c r="A179" s="260" t="s">
        <v>486</v>
      </c>
      <c r="B179" s="261"/>
      <c r="C179" s="261"/>
      <c r="D179" s="261"/>
      <c r="E179" s="262"/>
      <c r="F179" s="256">
        <v>6975.94</v>
      </c>
      <c r="G179" s="257" t="s">
        <v>388</v>
      </c>
      <c r="H179" s="263">
        <v>10743.55</v>
      </c>
      <c r="I179" s="264"/>
      <c r="J179" s="265"/>
      <c r="K179" s="266">
        <f>F171*K171*0.875</f>
        <v>0.76917749999999996</v>
      </c>
      <c r="L179" s="267"/>
      <c r="M179" s="290"/>
      <c r="N179" s="291"/>
      <c r="O179" s="292"/>
      <c r="P179" s="268">
        <f t="shared" ref="P179:P180" si="2">H179*K179</f>
        <v>8263.6969301249992</v>
      </c>
      <c r="Q179" s="269"/>
      <c r="R179" s="269"/>
      <c r="S179" s="266">
        <v>100</v>
      </c>
      <c r="T179" s="267"/>
      <c r="U179" s="270">
        <f t="shared" ref="U179:U180" si="3">P179*S179*(F179/100)</f>
        <v>57647053.962736189</v>
      </c>
      <c r="V179" s="270"/>
      <c r="W179" s="270"/>
    </row>
    <row r="180" spans="1:24" ht="15" customHeight="1" x14ac:dyDescent="0.2">
      <c r="A180" s="260" t="s">
        <v>487</v>
      </c>
      <c r="B180" s="261"/>
      <c r="C180" s="261"/>
      <c r="D180" s="261"/>
      <c r="E180" s="262"/>
      <c r="F180" s="256">
        <v>10</v>
      </c>
      <c r="G180" s="257" t="s">
        <v>388</v>
      </c>
      <c r="H180" s="263">
        <v>20000</v>
      </c>
      <c r="I180" s="264"/>
      <c r="J180" s="265"/>
      <c r="K180" s="266">
        <f>F171*K171*1.125</f>
        <v>0.98894249999999995</v>
      </c>
      <c r="L180" s="267"/>
      <c r="M180" s="290"/>
      <c r="N180" s="291"/>
      <c r="O180" s="292"/>
      <c r="P180" s="263">
        <f t="shared" si="2"/>
        <v>19778.849999999999</v>
      </c>
      <c r="Q180" s="264"/>
      <c r="R180" s="265"/>
      <c r="S180" s="266">
        <v>100</v>
      </c>
      <c r="T180" s="267"/>
      <c r="U180" s="271">
        <f t="shared" si="3"/>
        <v>197788.5</v>
      </c>
      <c r="V180" s="272"/>
      <c r="W180" s="273"/>
    </row>
    <row r="181" spans="1:24" ht="15" customHeight="1" x14ac:dyDescent="0.2">
      <c r="A181" s="260" t="s">
        <v>490</v>
      </c>
      <c r="B181" s="261"/>
      <c r="C181" s="261"/>
      <c r="D181" s="261"/>
      <c r="E181" s="262"/>
      <c r="F181" s="256">
        <v>75</v>
      </c>
      <c r="G181" s="258" t="s">
        <v>491</v>
      </c>
      <c r="H181" s="263">
        <v>1836.08</v>
      </c>
      <c r="I181" s="264"/>
      <c r="J181" s="265"/>
      <c r="K181" s="266">
        <f>F171*K171*1.125</f>
        <v>0.98894249999999995</v>
      </c>
      <c r="L181" s="267"/>
      <c r="M181" s="290"/>
      <c r="N181" s="291"/>
      <c r="O181" s="292"/>
      <c r="P181" s="263">
        <f t="shared" ref="P181:P182" si="4">H181*K181</f>
        <v>1815.7775453999998</v>
      </c>
      <c r="Q181" s="264"/>
      <c r="R181" s="265"/>
      <c r="S181" s="266">
        <v>100</v>
      </c>
      <c r="T181" s="267"/>
      <c r="U181" s="271">
        <f t="shared" ref="U181:U182" si="5">P181*S181*(F181/100)</f>
        <v>136183.31590499997</v>
      </c>
      <c r="V181" s="272"/>
      <c r="W181" s="273"/>
    </row>
    <row r="182" spans="1:24" ht="15" customHeight="1" x14ac:dyDescent="0.2">
      <c r="A182" s="260" t="s">
        <v>488</v>
      </c>
      <c r="B182" s="261"/>
      <c r="C182" s="261"/>
      <c r="D182" s="261"/>
      <c r="E182" s="262"/>
      <c r="F182" s="256">
        <v>908.31</v>
      </c>
      <c r="G182" s="257" t="s">
        <v>388</v>
      </c>
      <c r="H182" s="263">
        <v>1594.03</v>
      </c>
      <c r="I182" s="264"/>
      <c r="J182" s="265"/>
      <c r="K182" s="266">
        <f>F171*K171*0.875</f>
        <v>0.76917749999999996</v>
      </c>
      <c r="L182" s="267"/>
      <c r="M182" s="290"/>
      <c r="N182" s="291"/>
      <c r="O182" s="292"/>
      <c r="P182" s="263">
        <f t="shared" si="4"/>
        <v>1226.0920103249998</v>
      </c>
      <c r="Q182" s="264"/>
      <c r="R182" s="265"/>
      <c r="S182" s="266">
        <v>100</v>
      </c>
      <c r="T182" s="267"/>
      <c r="U182" s="271">
        <f t="shared" si="5"/>
        <v>1113671.6338983006</v>
      </c>
      <c r="V182" s="272"/>
      <c r="W182" s="273"/>
    </row>
    <row r="183" spans="1:24" ht="14.25" customHeight="1" x14ac:dyDescent="0.2">
      <c r="A183" s="300" t="s">
        <v>489</v>
      </c>
      <c r="B183" s="300"/>
      <c r="C183" s="300"/>
      <c r="D183" s="300"/>
      <c r="E183" s="300"/>
      <c r="F183" s="256">
        <v>1</v>
      </c>
      <c r="G183" s="258" t="s">
        <v>434</v>
      </c>
      <c r="H183" s="268">
        <v>298073.45</v>
      </c>
      <c r="I183" s="269"/>
      <c r="J183" s="269"/>
      <c r="K183" s="494">
        <f>F171*K171*1</f>
        <v>0.87905999999999995</v>
      </c>
      <c r="L183" s="494"/>
      <c r="M183" s="293"/>
      <c r="N183" s="294"/>
      <c r="O183" s="295"/>
      <c r="P183" s="268">
        <f t="shared" si="0"/>
        <v>262024.44695700001</v>
      </c>
      <c r="Q183" s="269"/>
      <c r="R183" s="269"/>
      <c r="S183" s="494">
        <v>100</v>
      </c>
      <c r="T183" s="494"/>
      <c r="U183" s="270">
        <f t="shared" si="1"/>
        <v>262024.44695700001</v>
      </c>
      <c r="V183" s="270"/>
      <c r="W183" s="270"/>
      <c r="X183" s="40">
        <v>0.96399999999999997</v>
      </c>
    </row>
    <row r="184" spans="1:24" ht="3.75" customHeight="1" x14ac:dyDescent="0.2">
      <c r="A184" s="59"/>
      <c r="B184" s="362"/>
      <c r="C184" s="362"/>
      <c r="D184" s="362"/>
      <c r="E184" s="518"/>
      <c r="F184" s="492"/>
      <c r="G184" s="492"/>
      <c r="H184" s="519"/>
      <c r="I184" s="492"/>
      <c r="J184" s="492"/>
      <c r="K184" s="514"/>
      <c r="L184" s="514"/>
      <c r="M184" s="216"/>
      <c r="N184" s="213"/>
      <c r="O184" s="213"/>
      <c r="P184" s="515"/>
      <c r="Q184" s="516"/>
      <c r="R184" s="517"/>
      <c r="S184" s="513"/>
      <c r="T184" s="513"/>
      <c r="U184" s="273"/>
      <c r="V184" s="270"/>
      <c r="W184" s="270"/>
      <c r="X184" s="40">
        <f>X177*X183</f>
        <v>3084.7999999999997</v>
      </c>
    </row>
    <row r="185" spans="1:24" ht="13.5" customHeight="1" x14ac:dyDescent="0.2">
      <c r="A185" s="188" t="s">
        <v>263</v>
      </c>
      <c r="B185" s="68"/>
      <c r="C185" s="69"/>
      <c r="D185" s="73"/>
      <c r="E185" s="477"/>
      <c r="F185" s="478"/>
      <c r="G185" s="478"/>
      <c r="H185" s="60"/>
      <c r="I185" s="60"/>
      <c r="J185" s="60"/>
      <c r="K185" s="60"/>
      <c r="L185" s="60"/>
      <c r="M185" s="217"/>
      <c r="N185" s="437" t="s">
        <v>258</v>
      </c>
      <c r="O185" s="437"/>
      <c r="P185" s="437"/>
      <c r="Q185" s="437"/>
      <c r="R185" s="437"/>
      <c r="S185" s="437"/>
      <c r="T185" s="437"/>
      <c r="U185" s="436">
        <f>SUM(U177:W184)</f>
        <v>63216244.781912737</v>
      </c>
      <c r="V185" s="437"/>
      <c r="W185" s="437"/>
    </row>
    <row r="186" spans="1:24" ht="11.1" customHeight="1" x14ac:dyDescent="0.2">
      <c r="A186" s="60"/>
      <c r="B186" s="60"/>
      <c r="C186" s="60"/>
      <c r="D186" s="60"/>
      <c r="E186" s="60"/>
      <c r="F186" s="60"/>
      <c r="H186" s="60"/>
      <c r="I186" s="60"/>
      <c r="J186" s="60"/>
      <c r="K186" s="60"/>
      <c r="L186" s="60"/>
      <c r="M186" s="492" t="s">
        <v>257</v>
      </c>
      <c r="N186" s="512"/>
      <c r="O186" s="512"/>
      <c r="P186" s="512"/>
      <c r="Q186" s="512"/>
      <c r="R186" s="512"/>
      <c r="S186" s="512"/>
      <c r="T186" s="512"/>
      <c r="U186" s="509">
        <f>U185/U189</f>
        <v>0.66239241628138323</v>
      </c>
      <c r="V186" s="509"/>
      <c r="W186" s="509"/>
    </row>
    <row r="187" spans="1:24" ht="6" customHeight="1" x14ac:dyDescent="0.2">
      <c r="A187" s="60"/>
      <c r="B187" s="60"/>
      <c r="C187" s="60"/>
      <c r="D187" s="60"/>
      <c r="E187" s="60"/>
      <c r="F187" s="60"/>
      <c r="H187" s="60"/>
      <c r="I187" s="60"/>
      <c r="J187" s="60"/>
      <c r="K187" s="60"/>
      <c r="L187" s="60"/>
      <c r="M187" s="60"/>
      <c r="O187" s="60"/>
      <c r="P187" s="60"/>
      <c r="Q187" s="60"/>
      <c r="R187" s="60"/>
      <c r="S187" s="60"/>
      <c r="U187" s="60"/>
      <c r="V187" s="60"/>
      <c r="W187" s="60"/>
    </row>
    <row r="188" spans="1:24" ht="6" customHeight="1" x14ac:dyDescent="0.2">
      <c r="A188" s="60"/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  <c r="R188" s="60"/>
      <c r="S188" s="60"/>
      <c r="T188" s="60"/>
      <c r="U188" s="60"/>
      <c r="V188" s="60"/>
      <c r="W188" s="60"/>
    </row>
    <row r="189" spans="1:24" ht="13.5" customHeight="1" x14ac:dyDescent="0.2">
      <c r="A189" s="60"/>
      <c r="B189" s="60"/>
      <c r="C189" s="60"/>
      <c r="D189" s="60"/>
      <c r="E189" s="60"/>
      <c r="F189" s="60"/>
      <c r="G189" s="60"/>
      <c r="H189" s="60"/>
      <c r="I189" s="60"/>
      <c r="J189" s="60"/>
      <c r="K189" s="60"/>
      <c r="L189" s="60"/>
      <c r="M189" s="60"/>
      <c r="N189" s="437" t="s">
        <v>483</v>
      </c>
      <c r="O189" s="437"/>
      <c r="P189" s="437"/>
      <c r="Q189" s="437"/>
      <c r="R189" s="437"/>
      <c r="S189" s="437"/>
      <c r="T189" s="437"/>
      <c r="U189" s="495">
        <f>U167+U185</f>
        <v>95436244.781912744</v>
      </c>
      <c r="V189" s="496"/>
      <c r="W189" s="496"/>
    </row>
    <row r="190" spans="1:24" ht="6" customHeight="1" x14ac:dyDescent="0.2">
      <c r="A190" s="60"/>
      <c r="B190" s="60"/>
      <c r="C190" s="60"/>
      <c r="D190" s="60"/>
      <c r="E190" s="60"/>
      <c r="F190" s="60"/>
      <c r="G190" s="60"/>
      <c r="H190" s="60"/>
      <c r="I190" s="60"/>
      <c r="J190" s="60"/>
      <c r="K190" s="60"/>
      <c r="L190" s="60"/>
      <c r="M190" s="60"/>
      <c r="O190" s="60"/>
      <c r="P190" s="60"/>
      <c r="Q190" s="60"/>
      <c r="R190" s="60"/>
      <c r="S190" s="60"/>
      <c r="T190" s="60"/>
      <c r="U190" s="60"/>
      <c r="V190" s="60"/>
      <c r="W190" s="60"/>
    </row>
    <row r="191" spans="1:24" ht="12.95" customHeight="1" x14ac:dyDescent="0.2">
      <c r="A191" s="60"/>
      <c r="B191" s="60"/>
      <c r="C191" s="60"/>
      <c r="D191" s="60"/>
      <c r="E191" s="60"/>
      <c r="F191" s="60"/>
      <c r="G191" s="60"/>
      <c r="H191" s="60"/>
      <c r="I191" s="60"/>
      <c r="J191" s="60"/>
      <c r="V191" s="60"/>
      <c r="W191" s="60"/>
    </row>
    <row r="192" spans="1:24" ht="11.25" customHeight="1" x14ac:dyDescent="0.2">
      <c r="A192" s="60"/>
      <c r="B192" s="60"/>
      <c r="C192" s="60"/>
      <c r="D192" s="60"/>
      <c r="E192" s="60"/>
      <c r="F192" s="60"/>
      <c r="G192" s="60"/>
      <c r="H192" s="60"/>
      <c r="I192" s="60"/>
      <c r="J192" s="60"/>
      <c r="V192" s="60"/>
      <c r="W192" s="60"/>
    </row>
    <row r="193" spans="1:26" s="51" customFormat="1" ht="17.25" customHeight="1" x14ac:dyDescent="0.2">
      <c r="A193" s="70"/>
      <c r="B193" s="70"/>
      <c r="C193" s="70"/>
      <c r="D193" s="70"/>
      <c r="E193" s="70"/>
      <c r="F193" s="70"/>
      <c r="G193" s="70"/>
      <c r="H193" s="317" t="s">
        <v>478</v>
      </c>
      <c r="I193" s="318"/>
      <c r="J193" s="318"/>
      <c r="K193" s="318"/>
      <c r="L193" s="318"/>
      <c r="M193" s="318"/>
      <c r="N193" s="318"/>
      <c r="O193" s="318"/>
      <c r="P193" s="319"/>
      <c r="Q193" s="70"/>
      <c r="R193" s="70"/>
      <c r="S193" s="70"/>
      <c r="T193" s="70"/>
      <c r="U193" s="70"/>
      <c r="V193" s="70"/>
      <c r="W193" s="70"/>
    </row>
    <row r="194" spans="1:26" s="51" customFormat="1" ht="12.95" customHeight="1" x14ac:dyDescent="0.2">
      <c r="A194" s="70"/>
      <c r="B194" s="70"/>
      <c r="C194" s="70"/>
      <c r="D194" s="70"/>
      <c r="E194" s="70"/>
      <c r="F194" s="70"/>
      <c r="G194" s="70"/>
      <c r="H194" s="70"/>
      <c r="I194" s="70"/>
      <c r="J194" s="87"/>
      <c r="K194" s="87"/>
      <c r="L194" s="87"/>
      <c r="M194" s="87"/>
      <c r="N194" s="87"/>
      <c r="O194" s="87"/>
      <c r="P194" s="70"/>
      <c r="Q194" s="70"/>
      <c r="R194" s="70"/>
      <c r="S194" s="70"/>
      <c r="T194" s="70"/>
      <c r="U194" s="70"/>
      <c r="V194" s="70"/>
      <c r="W194" s="70"/>
    </row>
    <row r="195" spans="1:26" ht="8.25" customHeight="1" x14ac:dyDescent="0.2">
      <c r="J195" s="94"/>
      <c r="K195" s="94"/>
      <c r="L195" s="94"/>
      <c r="M195" s="94"/>
      <c r="N195" s="94"/>
      <c r="O195" s="96"/>
      <c r="P195" s="96"/>
      <c r="Q195" s="96"/>
      <c r="R195" s="100"/>
      <c r="S195" s="196"/>
      <c r="T195" s="187"/>
      <c r="U195" s="187"/>
      <c r="V195" s="187"/>
      <c r="W195" s="187"/>
      <c r="X195" s="103"/>
      <c r="Z195" s="136" t="e">
        <f>T195/E168</f>
        <v>#DIV/0!</v>
      </c>
    </row>
    <row r="196" spans="1:26" s="78" customFormat="1" ht="21" customHeight="1" x14ac:dyDescent="0.2">
      <c r="A196" s="79"/>
      <c r="B196" s="80"/>
      <c r="C196" s="80"/>
      <c r="D196" s="80"/>
      <c r="E196" s="81"/>
      <c r="F196" s="81"/>
      <c r="G196" s="81"/>
      <c r="H196" s="80"/>
      <c r="I196" s="80"/>
      <c r="J196" s="93"/>
      <c r="K196" s="93"/>
      <c r="L196" s="93"/>
      <c r="M196" s="93"/>
      <c r="N196" s="93"/>
      <c r="O196" s="97"/>
      <c r="P196" s="97"/>
      <c r="Q196" s="95"/>
      <c r="R196" s="99"/>
      <c r="S196" s="197" t="s">
        <v>266</v>
      </c>
      <c r="T196" s="502">
        <f>U189</f>
        <v>95436244.781912744</v>
      </c>
      <c r="U196" s="503"/>
      <c r="V196" s="503"/>
      <c r="W196" s="504"/>
      <c r="Z196" s="136" t="e">
        <f>T196/#REF!</f>
        <v>#REF!</v>
      </c>
    </row>
    <row r="197" spans="1:26" ht="14.45" customHeight="1" x14ac:dyDescent="0.2">
      <c r="E197" s="49"/>
      <c r="F197" s="49"/>
      <c r="G197" s="49"/>
      <c r="J197" s="94"/>
      <c r="K197" s="94"/>
      <c r="L197" s="94"/>
      <c r="M197" s="94"/>
      <c r="N197" s="94"/>
      <c r="O197" s="98"/>
      <c r="P197" s="98"/>
      <c r="Q197" s="96"/>
      <c r="R197" s="100"/>
      <c r="S197" s="100"/>
      <c r="T197" s="101"/>
      <c r="U197" s="101"/>
      <c r="V197" s="101"/>
      <c r="W197" s="108"/>
      <c r="X197" s="103"/>
    </row>
    <row r="198" spans="1:26" ht="12.95" customHeight="1" x14ac:dyDescent="0.2">
      <c r="A198" s="77"/>
      <c r="L198" s="89"/>
      <c r="M198" s="77"/>
    </row>
    <row r="199" spans="1:26" ht="16.5" customHeight="1" x14ac:dyDescent="0.2">
      <c r="G199" s="142"/>
      <c r="H199" s="421" t="s">
        <v>479</v>
      </c>
      <c r="I199" s="422"/>
      <c r="J199" s="422"/>
      <c r="K199" s="422"/>
      <c r="L199" s="422"/>
      <c r="M199" s="422"/>
      <c r="N199" s="422"/>
      <c r="O199" s="422"/>
      <c r="P199" s="423"/>
      <c r="Q199" s="142"/>
    </row>
    <row r="200" spans="1:26" s="60" customFormat="1" ht="26.25" customHeight="1" x14ac:dyDescent="0.2"/>
    <row r="201" spans="1:26" s="60" customFormat="1" ht="10.5" customHeight="1" x14ac:dyDescent="0.2">
      <c r="B201" s="158" t="s">
        <v>276</v>
      </c>
    </row>
    <row r="202" spans="1:26" s="60" customFormat="1" ht="10.5" customHeight="1" x14ac:dyDescent="0.2">
      <c r="A202" s="86"/>
      <c r="B202" s="86"/>
      <c r="C202" s="86"/>
      <c r="D202" s="86"/>
      <c r="E202" s="86"/>
      <c r="F202" s="86"/>
      <c r="G202" s="86"/>
      <c r="H202" s="86"/>
      <c r="I202" s="86"/>
      <c r="J202" s="86"/>
      <c r="K202" s="86"/>
      <c r="L202" s="86"/>
      <c r="M202" s="86"/>
      <c r="N202" s="86"/>
      <c r="O202" s="86"/>
      <c r="P202" s="86"/>
      <c r="Q202" s="86"/>
      <c r="R202" s="86"/>
      <c r="S202" s="86"/>
      <c r="T202" s="86"/>
      <c r="U202" s="86"/>
      <c r="V202" s="86"/>
      <c r="W202" s="86"/>
    </row>
    <row r="203" spans="1:26" s="60" customFormat="1" ht="1.5" customHeight="1" x14ac:dyDescent="0.2">
      <c r="A203" s="47"/>
      <c r="B203" s="47"/>
      <c r="C203" s="47"/>
      <c r="D203" s="47"/>
      <c r="E203" s="47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</row>
    <row r="204" spans="1:26" s="60" customFormat="1" ht="10.5" customHeight="1" x14ac:dyDescent="0.2">
      <c r="A204" s="54"/>
      <c r="B204" s="84"/>
      <c r="C204" s="84"/>
      <c r="D204" s="84"/>
      <c r="E204" s="84"/>
      <c r="F204" s="84"/>
      <c r="G204" s="84"/>
      <c r="H204" s="84"/>
      <c r="I204" s="84"/>
      <c r="J204" s="84"/>
      <c r="K204" s="84"/>
      <c r="L204" s="84"/>
      <c r="M204" s="84"/>
      <c r="N204" s="84"/>
      <c r="O204" s="84"/>
      <c r="P204" s="84"/>
      <c r="Q204" s="84"/>
      <c r="R204" s="84"/>
      <c r="S204" s="84"/>
      <c r="T204" s="84"/>
      <c r="U204" s="84"/>
      <c r="V204" s="74"/>
      <c r="W204" s="82"/>
    </row>
    <row r="205" spans="1:26" s="60" customFormat="1" ht="10.5" customHeight="1" x14ac:dyDescent="0.2">
      <c r="A205" s="44"/>
      <c r="B205" s="170" t="s">
        <v>472</v>
      </c>
      <c r="C205" s="40"/>
      <c r="D205" s="47"/>
      <c r="E205" s="47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W205" s="72"/>
    </row>
    <row r="206" spans="1:26" s="60" customFormat="1" ht="7.5" customHeight="1" x14ac:dyDescent="0.2">
      <c r="A206" s="44"/>
      <c r="B206" s="41"/>
      <c r="C206" s="40"/>
      <c r="D206" s="47"/>
      <c r="E206" s="47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W206" s="72"/>
    </row>
    <row r="207" spans="1:26" s="60" customFormat="1" ht="10.5" customHeight="1" x14ac:dyDescent="0.2">
      <c r="A207" s="44"/>
      <c r="B207" s="170" t="s">
        <v>471</v>
      </c>
      <c r="C207" s="58"/>
      <c r="D207" s="47"/>
      <c r="E207" s="47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W207" s="72"/>
    </row>
    <row r="208" spans="1:26" s="60" customFormat="1" ht="10.5" customHeight="1" x14ac:dyDescent="0.2">
      <c r="A208" s="44"/>
      <c r="B208" s="170" t="s">
        <v>470</v>
      </c>
      <c r="C208" s="58"/>
      <c r="D208" s="47"/>
      <c r="E208" s="47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W208" s="72"/>
    </row>
    <row r="209" spans="1:24" s="60" customFormat="1" ht="10.5" customHeight="1" x14ac:dyDescent="0.2">
      <c r="A209" s="44"/>
      <c r="B209" s="151"/>
      <c r="C209" s="58"/>
      <c r="D209" s="47"/>
      <c r="E209" s="47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W209" s="72"/>
    </row>
    <row r="210" spans="1:24" s="60" customFormat="1" ht="12.75" customHeight="1" x14ac:dyDescent="0.2">
      <c r="A210" s="85"/>
      <c r="B210" s="86"/>
      <c r="C210" s="150"/>
      <c r="D210" s="86"/>
      <c r="E210" s="86"/>
      <c r="F210" s="86"/>
      <c r="G210" s="86"/>
      <c r="H210" s="86"/>
      <c r="I210" s="86"/>
      <c r="J210" s="86"/>
      <c r="K210" s="86"/>
      <c r="L210" s="86"/>
      <c r="M210" s="86"/>
      <c r="N210" s="86"/>
      <c r="O210" s="86"/>
      <c r="P210" s="75"/>
      <c r="Q210" s="86"/>
      <c r="R210" s="86"/>
      <c r="S210" s="86"/>
      <c r="T210" s="86"/>
      <c r="U210" s="86"/>
      <c r="V210" s="75"/>
      <c r="W210" s="83"/>
    </row>
    <row r="211" spans="1:24" s="60" customFormat="1" ht="24.75" customHeight="1" x14ac:dyDescent="0.2">
      <c r="A211" s="47"/>
      <c r="B211" s="47"/>
      <c r="C211" s="47"/>
      <c r="D211" s="47"/>
      <c r="E211" s="47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Q211" s="47"/>
      <c r="R211" s="47"/>
      <c r="S211" s="47"/>
      <c r="T211" s="47"/>
      <c r="U211" s="47"/>
    </row>
    <row r="212" spans="1:24" s="51" customFormat="1" ht="15.75" customHeight="1" x14ac:dyDescent="0.2">
      <c r="A212" s="70"/>
      <c r="B212" s="70"/>
      <c r="C212" s="70"/>
      <c r="D212" s="70"/>
      <c r="E212" s="70"/>
      <c r="F212" s="70"/>
      <c r="G212" s="70"/>
      <c r="H212" s="421" t="s">
        <v>480</v>
      </c>
      <c r="I212" s="422"/>
      <c r="J212" s="422"/>
      <c r="K212" s="422"/>
      <c r="L212" s="422"/>
      <c r="M212" s="422"/>
      <c r="N212" s="422"/>
      <c r="O212" s="422"/>
      <c r="P212" s="423"/>
      <c r="Q212" s="70"/>
      <c r="R212" s="70"/>
      <c r="S212" s="70"/>
      <c r="T212" s="70"/>
      <c r="U212" s="70"/>
      <c r="V212" s="70"/>
      <c r="W212" s="70"/>
    </row>
    <row r="213" spans="1:24" ht="9.75" customHeight="1" x14ac:dyDescent="0.2">
      <c r="I213" s="47"/>
      <c r="J213" s="47"/>
      <c r="K213" s="47"/>
      <c r="L213" s="47"/>
      <c r="M213" s="47"/>
      <c r="N213" s="47"/>
      <c r="O213" s="47"/>
      <c r="P213" s="60"/>
      <c r="Q213" s="47"/>
    </row>
    <row r="214" spans="1:24" ht="9.75" customHeight="1" x14ac:dyDescent="0.2">
      <c r="G214" s="46"/>
      <c r="H214" s="46"/>
      <c r="I214" s="86"/>
      <c r="J214" s="86"/>
      <c r="K214" s="86"/>
      <c r="L214" s="86"/>
      <c r="M214" s="86"/>
      <c r="N214" s="86"/>
      <c r="O214" s="86"/>
      <c r="P214" s="75"/>
      <c r="Q214" s="86"/>
      <c r="R214" s="46"/>
      <c r="S214" s="46"/>
    </row>
    <row r="215" spans="1:24" ht="11.25" customHeight="1" x14ac:dyDescent="0.2">
      <c r="A215" s="54"/>
      <c r="B215" s="55"/>
      <c r="C215" s="55"/>
      <c r="D215" s="55"/>
      <c r="E215" s="55"/>
      <c r="F215" s="55"/>
      <c r="T215" s="55"/>
      <c r="U215" s="55"/>
      <c r="V215" s="55"/>
      <c r="W215" s="56"/>
    </row>
    <row r="216" spans="1:24" ht="10.5" customHeight="1" x14ac:dyDescent="0.2">
      <c r="A216" s="44"/>
      <c r="W216" s="57"/>
    </row>
    <row r="217" spans="1:24" ht="10.5" customHeight="1" x14ac:dyDescent="0.2">
      <c r="A217" s="44"/>
      <c r="W217" s="57"/>
    </row>
    <row r="218" spans="1:24" ht="10.5" customHeight="1" x14ac:dyDescent="0.2">
      <c r="A218" s="44"/>
      <c r="W218" s="57"/>
    </row>
    <row r="219" spans="1:24" ht="10.5" customHeight="1" x14ac:dyDescent="0.2">
      <c r="A219" s="45"/>
      <c r="B219" s="46"/>
      <c r="C219" s="46"/>
      <c r="D219" s="46"/>
      <c r="E219" s="46"/>
      <c r="F219" s="46"/>
      <c r="G219" s="46"/>
      <c r="H219" s="46"/>
      <c r="I219" s="86"/>
      <c r="J219" s="86"/>
      <c r="K219" s="86"/>
      <c r="L219" s="86"/>
      <c r="M219" s="86"/>
      <c r="N219" s="86"/>
      <c r="O219" s="86"/>
      <c r="P219" s="75"/>
      <c r="Q219" s="86"/>
      <c r="R219" s="46"/>
      <c r="S219" s="46"/>
      <c r="T219" s="46"/>
      <c r="U219" s="46"/>
      <c r="V219" s="46"/>
      <c r="W219" s="53"/>
    </row>
    <row r="220" spans="1:24" ht="16.5" customHeight="1" x14ac:dyDescent="0.2"/>
    <row r="221" spans="1:24" s="51" customFormat="1" ht="17.25" customHeight="1" x14ac:dyDescent="0.2">
      <c r="A221" s="70"/>
      <c r="B221" s="70"/>
      <c r="C221" s="70"/>
      <c r="D221" s="70"/>
      <c r="E221" s="70"/>
      <c r="F221" s="70"/>
      <c r="G221" s="70"/>
      <c r="H221" s="317" t="s">
        <v>481</v>
      </c>
      <c r="I221" s="318"/>
      <c r="J221" s="318"/>
      <c r="K221" s="318"/>
      <c r="L221" s="318"/>
      <c r="M221" s="318"/>
      <c r="N221" s="318"/>
      <c r="O221" s="318"/>
      <c r="P221" s="319"/>
      <c r="Q221" s="70"/>
      <c r="R221" s="70"/>
      <c r="S221" s="70"/>
      <c r="T221" s="70"/>
      <c r="U221" s="70"/>
      <c r="V221" s="70"/>
      <c r="W221" s="70"/>
    </row>
    <row r="222" spans="1:24" s="51" customFormat="1" ht="6" customHeight="1" x14ac:dyDescent="0.2">
      <c r="A222" s="70"/>
      <c r="B222" s="70"/>
      <c r="C222" s="70"/>
      <c r="D222" s="70"/>
      <c r="E222" s="70"/>
      <c r="F222" s="70"/>
      <c r="G222" s="70"/>
      <c r="H222" s="70"/>
      <c r="I222" s="70"/>
      <c r="J222" s="87"/>
      <c r="K222" s="87"/>
      <c r="L222" s="87"/>
      <c r="M222" s="87"/>
      <c r="N222" s="87"/>
      <c r="O222" s="87"/>
      <c r="P222" s="70"/>
      <c r="Q222" s="70"/>
      <c r="R222" s="70"/>
      <c r="S222" s="70"/>
      <c r="T222" s="70"/>
      <c r="U222" s="70"/>
      <c r="V222" s="70"/>
      <c r="W222" s="70"/>
    </row>
    <row r="223" spans="1:24" ht="7.5" customHeight="1" x14ac:dyDescent="0.2"/>
    <row r="224" spans="1:24" ht="18" customHeight="1" x14ac:dyDescent="0.2">
      <c r="A224" s="54"/>
      <c r="B224" s="55"/>
      <c r="C224" s="55"/>
      <c r="D224" s="55"/>
      <c r="E224" s="55"/>
      <c r="F224" s="55"/>
      <c r="G224" s="55"/>
      <c r="H224" s="55"/>
      <c r="I224" s="55"/>
      <c r="J224" s="55"/>
      <c r="K224" s="55"/>
      <c r="L224" s="55"/>
      <c r="M224" s="55"/>
      <c r="N224" s="55"/>
      <c r="O224" s="55"/>
      <c r="P224" s="55"/>
      <c r="Q224" s="55"/>
      <c r="R224" s="55"/>
      <c r="S224" s="55"/>
      <c r="T224" s="55"/>
      <c r="U224" s="55"/>
      <c r="V224" s="55"/>
      <c r="W224" s="56"/>
      <c r="X224" s="103">
        <f>T225</f>
        <v>95436000</v>
      </c>
    </row>
    <row r="225" spans="1:24" ht="19.5" customHeight="1" x14ac:dyDescent="0.2">
      <c r="A225" s="102"/>
      <c r="L225" s="177" t="s">
        <v>277</v>
      </c>
      <c r="M225" s="392" t="str">
        <f>F15</f>
        <v>21 DE OCTUBRE DEL 2024</v>
      </c>
      <c r="N225" s="392"/>
      <c r="O225" s="392"/>
      <c r="P225" s="392"/>
      <c r="Q225" s="392"/>
      <c r="R225" s="176" t="s">
        <v>278</v>
      </c>
      <c r="T225" s="499">
        <f>ROUND(T196,-3)</f>
        <v>95436000</v>
      </c>
      <c r="U225" s="500"/>
      <c r="V225" s="500"/>
      <c r="W225" s="501"/>
      <c r="X225" s="107">
        <f>E185</f>
        <v>0</v>
      </c>
    </row>
    <row r="226" spans="1:24" ht="6" customHeight="1" x14ac:dyDescent="0.2">
      <c r="A226" s="102"/>
      <c r="T226" s="505"/>
      <c r="U226" s="505"/>
      <c r="V226" s="505"/>
      <c r="W226" s="506"/>
      <c r="X226" s="103" t="e">
        <f>T225/X225</f>
        <v>#DIV/0!</v>
      </c>
    </row>
    <row r="227" spans="1:24" ht="10.5" customHeight="1" x14ac:dyDescent="0.2">
      <c r="A227" s="102"/>
      <c r="D227" s="507" t="str">
        <f>Hoja1!C11</f>
        <v>NOVENTA Y CINCO MILLONES CUATROCIENTOS TREINTA Y SEIS  MIL  PESOS 00/100  M.N.</v>
      </c>
      <c r="E227" s="507"/>
      <c r="F227" s="507"/>
      <c r="G227" s="507"/>
      <c r="H227" s="507"/>
      <c r="I227" s="507"/>
      <c r="J227" s="507"/>
      <c r="K227" s="507"/>
      <c r="L227" s="507"/>
      <c r="M227" s="507"/>
      <c r="N227" s="507"/>
      <c r="O227" s="507"/>
      <c r="P227" s="507"/>
      <c r="Q227" s="507"/>
      <c r="R227" s="507"/>
      <c r="S227" s="507"/>
      <c r="T227" s="507"/>
      <c r="U227" s="507"/>
      <c r="V227" s="507"/>
      <c r="W227" s="508"/>
      <c r="X227" s="107">
        <f>X225</f>
        <v>0</v>
      </c>
    </row>
    <row r="228" spans="1:24" ht="11.25" customHeight="1" x14ac:dyDescent="0.2">
      <c r="A228" s="48"/>
      <c r="W228" s="57"/>
      <c r="X228" s="141">
        <v>4500</v>
      </c>
    </row>
    <row r="229" spans="1:24" ht="11.25" customHeight="1" x14ac:dyDescent="0.2">
      <c r="A229" s="157"/>
      <c r="X229" s="141"/>
    </row>
    <row r="230" spans="1:24" s="51" customFormat="1" ht="14.25" customHeight="1" x14ac:dyDescent="0.2">
      <c r="P230" s="429"/>
      <c r="Q230" s="429"/>
      <c r="R230" s="429"/>
      <c r="S230" s="429"/>
      <c r="T230" s="429"/>
      <c r="U230" s="498"/>
      <c r="V230" s="498"/>
      <c r="W230" s="498"/>
    </row>
    <row r="231" spans="1:24" s="51" customFormat="1" ht="11.1" customHeight="1" x14ac:dyDescent="0.2">
      <c r="P231" s="165"/>
      <c r="Q231" s="165"/>
      <c r="R231" s="165"/>
      <c r="S231" s="165"/>
      <c r="T231" s="165"/>
      <c r="U231" s="164"/>
      <c r="V231" s="164"/>
      <c r="W231" s="164"/>
    </row>
    <row r="232" spans="1:24" s="51" customFormat="1" ht="8.25" customHeight="1" x14ac:dyDescent="0.2">
      <c r="P232" s="165"/>
      <c r="Q232" s="165"/>
      <c r="R232" s="165"/>
      <c r="S232" s="165"/>
      <c r="T232" s="165"/>
      <c r="U232" s="164"/>
      <c r="V232" s="164"/>
      <c r="W232" s="164"/>
    </row>
    <row r="233" spans="1:24" s="51" customFormat="1" ht="11.1" customHeight="1" x14ac:dyDescent="0.2">
      <c r="P233" s="165"/>
      <c r="Q233" s="165"/>
      <c r="R233" s="165"/>
      <c r="S233" s="165"/>
      <c r="T233" s="165"/>
      <c r="U233" s="164"/>
      <c r="V233" s="164"/>
      <c r="W233" s="164"/>
    </row>
    <row r="234" spans="1:24" s="51" customFormat="1" ht="11.1" customHeight="1" x14ac:dyDescent="0.2">
      <c r="Q234" s="87"/>
      <c r="R234" s="151"/>
      <c r="S234" s="87"/>
      <c r="T234" s="87"/>
      <c r="U234" s="164"/>
      <c r="V234" s="164"/>
      <c r="W234" s="164"/>
    </row>
    <row r="235" spans="1:24" s="51" customFormat="1" ht="15" customHeight="1" x14ac:dyDescent="0.2">
      <c r="H235" s="497" t="s">
        <v>395</v>
      </c>
      <c r="I235" s="497"/>
      <c r="J235" s="497"/>
      <c r="K235" s="497"/>
      <c r="L235" s="497"/>
      <c r="M235" s="497"/>
      <c r="N235" s="497"/>
      <c r="O235" s="497"/>
      <c r="P235" s="497"/>
      <c r="Q235" s="87"/>
      <c r="R235" s="87"/>
      <c r="S235" s="87"/>
      <c r="T235" s="87"/>
      <c r="U235" s="164"/>
      <c r="V235" s="164"/>
      <c r="W235" s="164"/>
    </row>
    <row r="236" spans="1:24" s="51" customFormat="1" ht="11.1" customHeight="1" x14ac:dyDescent="0.2">
      <c r="Q236" s="87"/>
      <c r="R236" s="87"/>
      <c r="S236" s="87"/>
      <c r="T236" s="87"/>
      <c r="U236" s="164"/>
      <c r="V236" s="164"/>
      <c r="W236" s="164"/>
    </row>
    <row r="237" spans="1:24" ht="15.75" customHeight="1" x14ac:dyDescent="0.2">
      <c r="H237" s="491"/>
      <c r="I237" s="491"/>
      <c r="J237" s="491"/>
      <c r="K237" s="491"/>
      <c r="L237" s="491"/>
      <c r="M237" s="491"/>
      <c r="N237" s="491"/>
      <c r="O237" s="491"/>
      <c r="P237" s="491"/>
    </row>
    <row r="238" spans="1:24" ht="18" customHeight="1" x14ac:dyDescent="0.2">
      <c r="H238" s="71"/>
      <c r="I238" s="71"/>
      <c r="J238" s="71"/>
      <c r="K238" s="71"/>
      <c r="L238" s="71"/>
      <c r="M238" s="71"/>
      <c r="N238" s="71"/>
      <c r="O238" s="71"/>
      <c r="P238" s="71"/>
    </row>
    <row r="239" spans="1:24" ht="13.5" customHeight="1" x14ac:dyDescent="0.2"/>
    <row r="240" spans="1:24" ht="11.1" customHeight="1" x14ac:dyDescent="0.2"/>
    <row r="241" spans="1:15" ht="11.1" customHeight="1" x14ac:dyDescent="0.2">
      <c r="I241" s="207"/>
      <c r="J241" s="207"/>
      <c r="K241" s="207"/>
      <c r="L241" s="207"/>
      <c r="M241" s="207"/>
      <c r="N241" s="207"/>
      <c r="O241" s="207"/>
    </row>
    <row r="242" spans="1:15" ht="11.1" customHeight="1" x14ac:dyDescent="0.2">
      <c r="I242" s="281" t="s">
        <v>467</v>
      </c>
      <c r="J242" s="281"/>
      <c r="K242" s="281"/>
      <c r="L242" s="281"/>
      <c r="M242" s="281"/>
      <c r="N242" s="281"/>
      <c r="O242" s="281"/>
    </row>
    <row r="243" spans="1:15" ht="24" customHeight="1" x14ac:dyDescent="0.2">
      <c r="I243" s="42"/>
      <c r="J243" s="42"/>
      <c r="K243" s="42"/>
      <c r="L243" s="42"/>
      <c r="M243" s="42"/>
      <c r="N243" s="42"/>
      <c r="O243" s="42"/>
    </row>
    <row r="244" spans="1:15" ht="11.1" customHeight="1" x14ac:dyDescent="0.2">
      <c r="I244" s="42"/>
      <c r="J244" s="42"/>
      <c r="K244" s="42"/>
      <c r="L244" s="42"/>
      <c r="M244" s="42"/>
      <c r="N244" s="42"/>
      <c r="O244" s="42"/>
    </row>
    <row r="245" spans="1:15" ht="20.25" customHeight="1" x14ac:dyDescent="0.2">
      <c r="I245" s="42"/>
      <c r="J245" s="42"/>
      <c r="K245" s="42"/>
      <c r="L245" s="42"/>
      <c r="M245" s="42"/>
      <c r="N245" s="42"/>
      <c r="O245" s="42"/>
    </row>
    <row r="246" spans="1:15" ht="11.1" customHeight="1" x14ac:dyDescent="0.2">
      <c r="I246" s="42"/>
      <c r="J246" s="42"/>
      <c r="K246" s="42"/>
      <c r="L246" s="42"/>
      <c r="M246" s="42"/>
      <c r="N246" s="42"/>
      <c r="O246" s="42"/>
    </row>
    <row r="247" spans="1:15" ht="11.25" customHeight="1" x14ac:dyDescent="0.2">
      <c r="A247" s="40" t="s">
        <v>362</v>
      </c>
      <c r="D247" s="77"/>
      <c r="E247" s="77"/>
      <c r="F247" s="77"/>
      <c r="G247" s="77"/>
      <c r="H247" s="77"/>
      <c r="I247" s="77"/>
      <c r="J247" s="77"/>
      <c r="K247" s="77"/>
      <c r="L247" s="77"/>
      <c r="M247" s="77"/>
    </row>
    <row r="248" spans="1:15" ht="3" customHeight="1" x14ac:dyDescent="0.2">
      <c r="A248" s="41"/>
      <c r="B248" s="41"/>
      <c r="C248" s="41"/>
      <c r="D248" s="89"/>
      <c r="E248" s="89"/>
      <c r="F248" s="89"/>
      <c r="G248" s="89"/>
      <c r="H248" s="89"/>
      <c r="I248" s="89"/>
      <c r="J248" s="89"/>
      <c r="K248" s="89"/>
      <c r="L248" s="89"/>
      <c r="M248" s="89"/>
    </row>
    <row r="249" spans="1:15" ht="11.25" customHeight="1" x14ac:dyDescent="0.2">
      <c r="A249" s="40" t="s">
        <v>362</v>
      </c>
      <c r="D249" s="104"/>
      <c r="E249" s="104"/>
    </row>
    <row r="250" spans="1:15" ht="11.25" customHeight="1" x14ac:dyDescent="0.2">
      <c r="A250" s="40" t="s">
        <v>441</v>
      </c>
      <c r="B250" s="41"/>
      <c r="C250" s="41"/>
      <c r="D250" s="41"/>
      <c r="E250" s="104"/>
    </row>
    <row r="251" spans="1:15" ht="8.25" customHeight="1" x14ac:dyDescent="0.2">
      <c r="A251" s="41"/>
      <c r="B251" s="41"/>
      <c r="C251" s="41"/>
      <c r="D251" s="41"/>
      <c r="E251" s="104"/>
    </row>
    <row r="252" spans="1:15" ht="8.25" customHeight="1" x14ac:dyDescent="0.2">
      <c r="A252" s="41"/>
      <c r="B252" s="41"/>
      <c r="C252" s="41"/>
      <c r="D252" s="41"/>
      <c r="E252" s="104"/>
    </row>
    <row r="253" spans="1:15" ht="12.75" x14ac:dyDescent="0.2">
      <c r="A253" s="41"/>
      <c r="B253" s="41"/>
      <c r="C253" s="41"/>
      <c r="D253" s="41"/>
      <c r="E253" s="104"/>
      <c r="I253" s="317" t="s">
        <v>510</v>
      </c>
      <c r="J253" s="318"/>
      <c r="K253" s="318"/>
      <c r="L253" s="318"/>
      <c r="M253" s="318"/>
      <c r="N253" s="318"/>
      <c r="O253" s="319"/>
    </row>
    <row r="254" spans="1:15" ht="8.25" customHeight="1" x14ac:dyDescent="0.2">
      <c r="A254" s="41"/>
      <c r="B254" s="41"/>
      <c r="C254" s="41"/>
      <c r="D254" s="41"/>
      <c r="E254" s="104"/>
    </row>
    <row r="255" spans="1:15" ht="12" customHeight="1" x14ac:dyDescent="0.2">
      <c r="A255" s="41"/>
      <c r="B255" s="41"/>
      <c r="C255" s="41"/>
      <c r="D255" s="41"/>
      <c r="E255" s="104"/>
    </row>
    <row r="256" spans="1:15" ht="12.75" customHeight="1" x14ac:dyDescent="0.2">
      <c r="A256" s="41"/>
      <c r="B256" s="41"/>
      <c r="C256" s="41"/>
      <c r="D256" s="41"/>
      <c r="E256" s="104"/>
    </row>
    <row r="257" spans="1:5" ht="12.75" customHeight="1" x14ac:dyDescent="0.2">
      <c r="A257" s="41"/>
      <c r="B257" s="41"/>
      <c r="C257" s="41"/>
      <c r="D257" s="41"/>
      <c r="E257" s="104"/>
    </row>
    <row r="258" spans="1:5" ht="12.75" customHeight="1" x14ac:dyDescent="0.2">
      <c r="A258" s="41"/>
      <c r="B258" s="41"/>
      <c r="C258" s="41"/>
      <c r="D258" s="41"/>
      <c r="E258" s="104"/>
    </row>
    <row r="259" spans="1:5" ht="12.75" customHeight="1" x14ac:dyDescent="0.2">
      <c r="A259" s="41"/>
      <c r="B259" s="41"/>
      <c r="C259" s="41"/>
      <c r="D259" s="41"/>
      <c r="E259" s="104"/>
    </row>
    <row r="260" spans="1:5" ht="12.75" customHeight="1" x14ac:dyDescent="0.2">
      <c r="A260" s="41"/>
      <c r="B260" s="41"/>
      <c r="C260" s="41"/>
      <c r="D260" s="41"/>
      <c r="E260" s="104"/>
    </row>
    <row r="261" spans="1:5" ht="12.75" customHeight="1" x14ac:dyDescent="0.2">
      <c r="A261" s="41"/>
      <c r="B261" s="41"/>
      <c r="C261" s="41"/>
      <c r="D261" s="41"/>
      <c r="E261" s="104"/>
    </row>
    <row r="262" spans="1:5" ht="12.75" customHeight="1" x14ac:dyDescent="0.2">
      <c r="A262" s="41"/>
      <c r="B262" s="41"/>
      <c r="C262" s="41"/>
      <c r="D262" s="41"/>
      <c r="E262" s="104"/>
    </row>
    <row r="263" spans="1:5" ht="12.75" customHeight="1" x14ac:dyDescent="0.2">
      <c r="A263" s="41"/>
      <c r="B263" s="41"/>
      <c r="C263" s="41"/>
      <c r="D263" s="41"/>
      <c r="E263" s="104"/>
    </row>
    <row r="264" spans="1:5" ht="12.75" customHeight="1" x14ac:dyDescent="0.2">
      <c r="A264" s="41"/>
      <c r="B264" s="41"/>
      <c r="C264" s="41"/>
      <c r="D264" s="41"/>
      <c r="E264" s="104"/>
    </row>
    <row r="265" spans="1:5" ht="12.75" customHeight="1" x14ac:dyDescent="0.2">
      <c r="A265" s="41"/>
      <c r="B265" s="41"/>
      <c r="C265" s="41"/>
      <c r="D265" s="41"/>
      <c r="E265" s="104"/>
    </row>
    <row r="266" spans="1:5" ht="12.75" customHeight="1" x14ac:dyDescent="0.2">
      <c r="A266" s="41"/>
      <c r="B266" s="41"/>
      <c r="C266" s="41"/>
      <c r="D266" s="41"/>
      <c r="E266" s="104"/>
    </row>
    <row r="267" spans="1:5" ht="12.75" customHeight="1" x14ac:dyDescent="0.2">
      <c r="A267" s="41"/>
      <c r="B267" s="41"/>
      <c r="C267" s="41"/>
      <c r="D267" s="41"/>
      <c r="E267" s="104"/>
    </row>
    <row r="268" spans="1:5" ht="12.75" customHeight="1" x14ac:dyDescent="0.2">
      <c r="A268" s="41"/>
      <c r="B268" s="41"/>
      <c r="C268" s="41"/>
      <c r="D268" s="41"/>
      <c r="E268" s="104"/>
    </row>
    <row r="269" spans="1:5" ht="12.75" customHeight="1" x14ac:dyDescent="0.2">
      <c r="A269" s="41"/>
      <c r="B269" s="41"/>
      <c r="C269" s="41"/>
      <c r="D269" s="41"/>
      <c r="E269" s="104"/>
    </row>
    <row r="270" spans="1:5" ht="12.75" customHeight="1" x14ac:dyDescent="0.2">
      <c r="A270" s="41"/>
      <c r="B270" s="41"/>
      <c r="C270" s="41"/>
      <c r="D270" s="41"/>
      <c r="E270" s="104"/>
    </row>
    <row r="271" spans="1:5" ht="12.75" customHeight="1" x14ac:dyDescent="0.2">
      <c r="A271" s="41"/>
      <c r="B271" s="41"/>
      <c r="C271" s="41"/>
      <c r="D271" s="41"/>
      <c r="E271" s="104"/>
    </row>
    <row r="272" spans="1:5" ht="12.75" customHeight="1" x14ac:dyDescent="0.2">
      <c r="A272" s="41"/>
      <c r="B272" s="41"/>
      <c r="C272" s="41"/>
      <c r="D272" s="41"/>
      <c r="E272" s="104"/>
    </row>
    <row r="273" spans="1:23" ht="12.75" customHeight="1" x14ac:dyDescent="0.2">
      <c r="A273" s="41"/>
      <c r="B273" s="41"/>
      <c r="C273" s="41"/>
      <c r="D273" s="41"/>
      <c r="E273" s="104"/>
    </row>
    <row r="274" spans="1:23" ht="12.75" customHeight="1" x14ac:dyDescent="0.2">
      <c r="A274" s="41"/>
      <c r="B274" s="41"/>
      <c r="C274" s="41"/>
      <c r="D274" s="41"/>
      <c r="E274" s="104"/>
    </row>
    <row r="275" spans="1:23" ht="12.75" customHeight="1" x14ac:dyDescent="0.2">
      <c r="A275" s="41"/>
      <c r="B275" s="41"/>
      <c r="C275" s="41"/>
      <c r="D275" s="41"/>
      <c r="E275" s="104"/>
    </row>
    <row r="276" spans="1:23" ht="12.75" customHeight="1" x14ac:dyDescent="0.2">
      <c r="A276" s="41"/>
      <c r="B276" s="41"/>
      <c r="C276" s="41"/>
      <c r="D276" s="41"/>
      <c r="E276" s="104"/>
    </row>
    <row r="277" spans="1:23" ht="12" customHeight="1" x14ac:dyDescent="0.2">
      <c r="A277" s="41"/>
      <c r="B277" s="41"/>
      <c r="C277" s="41"/>
      <c r="D277" s="41"/>
      <c r="E277" s="104"/>
    </row>
    <row r="278" spans="1:23" ht="8.25" customHeight="1" x14ac:dyDescent="0.2">
      <c r="A278" s="41"/>
      <c r="B278" s="41"/>
      <c r="C278" s="41"/>
      <c r="D278" s="41"/>
      <c r="E278" s="104"/>
    </row>
    <row r="279" spans="1:23" s="51" customFormat="1" ht="15.75" customHeight="1" x14ac:dyDescent="0.2">
      <c r="A279" s="70"/>
      <c r="B279" s="70"/>
      <c r="C279" s="70"/>
      <c r="D279" s="70"/>
      <c r="E279" s="70"/>
      <c r="F279" s="70"/>
      <c r="G279" s="70"/>
      <c r="H279" s="70"/>
      <c r="I279" s="317" t="s">
        <v>482</v>
      </c>
      <c r="J279" s="318"/>
      <c r="K279" s="318"/>
      <c r="L279" s="318"/>
      <c r="M279" s="318"/>
      <c r="N279" s="318"/>
      <c r="O279" s="319"/>
      <c r="P279" s="70"/>
      <c r="Q279" s="70"/>
      <c r="R279" s="70"/>
      <c r="S279" s="70"/>
      <c r="T279" s="70"/>
      <c r="U279" s="70"/>
      <c r="V279" s="70"/>
      <c r="W279" s="70"/>
    </row>
    <row r="280" spans="1:23" s="51" customFormat="1" ht="28.5" customHeight="1" x14ac:dyDescent="0.2">
      <c r="A280" s="70"/>
      <c r="B280" s="70"/>
      <c r="C280" s="70"/>
      <c r="D280" s="70"/>
      <c r="E280" s="70"/>
      <c r="F280" s="70"/>
      <c r="G280" s="70"/>
      <c r="H280" s="70"/>
      <c r="I280" s="70"/>
      <c r="J280" s="87"/>
      <c r="K280" s="87"/>
      <c r="L280" s="87"/>
      <c r="M280" s="87"/>
      <c r="N280" s="87"/>
      <c r="O280" s="87"/>
      <c r="P280" s="70"/>
      <c r="Q280" s="70"/>
      <c r="R280" s="70"/>
      <c r="S280" s="70"/>
      <c r="T280" s="70"/>
      <c r="U280" s="70"/>
      <c r="V280" s="70"/>
      <c r="W280" s="70"/>
    </row>
    <row r="281" spans="1:23" ht="10.5" customHeight="1" x14ac:dyDescent="0.2"/>
    <row r="282" spans="1:23" ht="10.5" customHeight="1" x14ac:dyDescent="0.2"/>
    <row r="283" spans="1:23" ht="9" customHeight="1" x14ac:dyDescent="0.2"/>
    <row r="284" spans="1:23" ht="10.5" customHeight="1" x14ac:dyDescent="0.2"/>
    <row r="285" spans="1:23" ht="12.75" customHeight="1" x14ac:dyDescent="0.2"/>
    <row r="286" spans="1:23" ht="16.5" customHeight="1" x14ac:dyDescent="0.2"/>
    <row r="287" spans="1:23" ht="16.5" customHeight="1" x14ac:dyDescent="0.2"/>
    <row r="288" spans="1:23" ht="16.5" customHeight="1" x14ac:dyDescent="0.2"/>
    <row r="289" spans="2:22" ht="14.25" customHeight="1" x14ac:dyDescent="0.2"/>
    <row r="290" spans="2:22" ht="12" customHeight="1" x14ac:dyDescent="0.2"/>
    <row r="291" spans="2:22" ht="13.5" customHeight="1" x14ac:dyDescent="0.2"/>
    <row r="292" spans="2:22" ht="10.5" customHeight="1" x14ac:dyDescent="0.2"/>
    <row r="293" spans="2:22" ht="12.75" customHeight="1" x14ac:dyDescent="0.2"/>
    <row r="294" spans="2:22" ht="13.5" customHeight="1" x14ac:dyDescent="0.2"/>
    <row r="295" spans="2:22" ht="10.5" customHeight="1" x14ac:dyDescent="0.2"/>
    <row r="296" spans="2:22" ht="10.5" customHeight="1" x14ac:dyDescent="0.2"/>
    <row r="297" spans="2:22" ht="10.5" customHeight="1" x14ac:dyDescent="0.2">
      <c r="B297" s="155"/>
      <c r="C297" s="392" t="s">
        <v>512</v>
      </c>
      <c r="D297" s="392"/>
      <c r="E297" s="392"/>
      <c r="F297" s="392"/>
      <c r="G297" s="392"/>
      <c r="H297" s="392"/>
      <c r="I297" s="392"/>
      <c r="J297" s="392"/>
      <c r="K297" s="392"/>
      <c r="M297" s="392" t="s">
        <v>414</v>
      </c>
      <c r="N297" s="392"/>
      <c r="O297" s="392"/>
      <c r="P297" s="392"/>
      <c r="Q297" s="392"/>
      <c r="R297" s="392"/>
      <c r="S297" s="392"/>
      <c r="T297" s="392"/>
      <c r="U297" s="392"/>
      <c r="V297" s="392"/>
    </row>
    <row r="298" spans="2:22" ht="10.5" customHeight="1" x14ac:dyDescent="0.2"/>
    <row r="299" spans="2:22" ht="10.5" customHeight="1" x14ac:dyDescent="0.2"/>
    <row r="300" spans="2:22" ht="10.5" customHeight="1" x14ac:dyDescent="0.2"/>
    <row r="301" spans="2:22" ht="12" customHeight="1" x14ac:dyDescent="0.2"/>
    <row r="302" spans="2:22" ht="10.5" customHeight="1" x14ac:dyDescent="0.2"/>
    <row r="303" spans="2:22" ht="18.75" customHeight="1" x14ac:dyDescent="0.2"/>
    <row r="304" spans="2:22" ht="12.75" customHeight="1" x14ac:dyDescent="0.2"/>
    <row r="305" spans="2:25" ht="21.75" customHeight="1" x14ac:dyDescent="0.2"/>
    <row r="306" spans="2:25" ht="11.25" customHeight="1" x14ac:dyDescent="0.2"/>
    <row r="307" spans="2:25" ht="17.25" customHeight="1" x14ac:dyDescent="0.2"/>
    <row r="308" spans="2:25" ht="15" customHeight="1" x14ac:dyDescent="0.2"/>
    <row r="309" spans="2:25" ht="15" customHeight="1" x14ac:dyDescent="0.2"/>
    <row r="310" spans="2:25" ht="15.75" customHeight="1" x14ac:dyDescent="0.2"/>
    <row r="311" spans="2:25" ht="10.5" customHeight="1" x14ac:dyDescent="0.2"/>
    <row r="312" spans="2:25" ht="21.75" customHeight="1" x14ac:dyDescent="0.2"/>
    <row r="313" spans="2:25" ht="10.5" customHeight="1" x14ac:dyDescent="0.2"/>
    <row r="314" spans="2:25" ht="10.5" customHeight="1" x14ac:dyDescent="0.2"/>
    <row r="315" spans="2:25" ht="10.5" customHeight="1" x14ac:dyDescent="0.2">
      <c r="B315" s="155"/>
      <c r="C315" s="392" t="s">
        <v>511</v>
      </c>
      <c r="D315" s="392"/>
      <c r="E315" s="392"/>
      <c r="F315" s="392"/>
      <c r="G315" s="392"/>
      <c r="H315" s="392"/>
      <c r="I315" s="392"/>
      <c r="J315" s="392"/>
      <c r="K315" s="392"/>
      <c r="M315" s="392" t="s">
        <v>513</v>
      </c>
      <c r="N315" s="392"/>
      <c r="O315" s="392"/>
      <c r="P315" s="392"/>
      <c r="Q315" s="392"/>
      <c r="R315" s="392"/>
      <c r="S315" s="392"/>
      <c r="T315" s="392"/>
      <c r="U315" s="392"/>
      <c r="V315" s="392"/>
      <c r="Y315" s="88"/>
    </row>
    <row r="316" spans="2:25" ht="10.5" customHeight="1" x14ac:dyDescent="0.2"/>
    <row r="317" spans="2:25" ht="10.5" customHeight="1" x14ac:dyDescent="0.2"/>
    <row r="318" spans="2:25" ht="10.5" customHeight="1" x14ac:dyDescent="0.2"/>
    <row r="319" spans="2:25" ht="10.5" customHeight="1" x14ac:dyDescent="0.2"/>
    <row r="320" spans="2:25" ht="10.5" customHeight="1" x14ac:dyDescent="0.2"/>
    <row r="321" spans="1:22" ht="14.25" customHeight="1" x14ac:dyDescent="0.2"/>
    <row r="322" spans="1:22" ht="10.5" customHeight="1" x14ac:dyDescent="0.2"/>
    <row r="323" spans="1:22" ht="10.5" customHeight="1" x14ac:dyDescent="0.2"/>
    <row r="324" spans="1:22" ht="8.25" customHeight="1" x14ac:dyDescent="0.2"/>
    <row r="325" spans="1:22" ht="12.75" customHeight="1" x14ac:dyDescent="0.2"/>
    <row r="326" spans="1:22" ht="10.5" customHeight="1" x14ac:dyDescent="0.2"/>
    <row r="327" spans="1:22" ht="10.5" customHeight="1" x14ac:dyDescent="0.2"/>
    <row r="328" spans="1:22" ht="12" customHeight="1" x14ac:dyDescent="0.2"/>
    <row r="329" spans="1:22" ht="10.5" customHeight="1" x14ac:dyDescent="0.2">
      <c r="A329" s="42"/>
      <c r="B329" s="88"/>
    </row>
    <row r="330" spans="1:22" ht="10.5" customHeight="1" x14ac:dyDescent="0.2"/>
    <row r="331" spans="1:22" ht="10.5" customHeight="1" x14ac:dyDescent="0.2"/>
    <row r="332" spans="1:22" ht="10.5" customHeight="1" x14ac:dyDescent="0.2"/>
    <row r="333" spans="1:22" ht="9.75" customHeight="1" x14ac:dyDescent="0.2"/>
    <row r="334" spans="1:22" ht="15" customHeight="1" x14ac:dyDescent="0.2">
      <c r="B334" s="155"/>
      <c r="C334" s="392"/>
      <c r="D334" s="392"/>
      <c r="E334" s="392"/>
      <c r="F334" s="392"/>
      <c r="G334" s="392"/>
      <c r="H334" s="392"/>
      <c r="I334" s="392"/>
      <c r="J334" s="392"/>
      <c r="K334" s="392"/>
      <c r="M334" s="392"/>
      <c r="N334" s="392"/>
      <c r="O334" s="392"/>
      <c r="P334" s="392"/>
      <c r="Q334" s="392"/>
      <c r="R334" s="392"/>
      <c r="S334" s="392"/>
      <c r="T334" s="392"/>
      <c r="U334" s="392"/>
      <c r="V334" s="392"/>
    </row>
    <row r="335" spans="1:22" ht="4.5" customHeight="1" x14ac:dyDescent="0.2"/>
    <row r="357" spans="5:19" ht="13.5" x14ac:dyDescent="0.25">
      <c r="O357" s="106"/>
      <c r="P357"/>
      <c r="Q357" s="390"/>
      <c r="R357" s="390"/>
      <c r="S357" s="390"/>
    </row>
    <row r="358" spans="5:19" ht="12.75" x14ac:dyDescent="0.2">
      <c r="O358"/>
      <c r="P358"/>
      <c r="Q358"/>
      <c r="R358"/>
      <c r="S358"/>
    </row>
    <row r="359" spans="5:19" ht="12.75" x14ac:dyDescent="0.2">
      <c r="O359"/>
      <c r="P359"/>
      <c r="Q359"/>
      <c r="R359"/>
      <c r="S359"/>
    </row>
    <row r="360" spans="5:19" ht="12.75" x14ac:dyDescent="0.2">
      <c r="O360"/>
      <c r="P360"/>
      <c r="Q360"/>
      <c r="R360"/>
      <c r="S360"/>
    </row>
    <row r="361" spans="5:19" ht="13.5" x14ac:dyDescent="0.25">
      <c r="O361" s="105"/>
      <c r="P361" s="105"/>
      <c r="Q361" s="389"/>
      <c r="R361" s="389"/>
      <c r="S361" s="389"/>
    </row>
    <row r="362" spans="5:19" ht="13.5" x14ac:dyDescent="0.25">
      <c r="O362" s="105"/>
      <c r="P362" s="105"/>
      <c r="Q362" s="389"/>
      <c r="R362" s="389"/>
      <c r="S362" s="389"/>
    </row>
    <row r="368" spans="5:19" ht="12.75" x14ac:dyDescent="0.2">
      <c r="E368" s="88"/>
    </row>
    <row r="369" spans="1:18" ht="12.75" x14ac:dyDescent="0.2">
      <c r="O369" s="88"/>
    </row>
    <row r="374" spans="1:18" ht="12.75" x14ac:dyDescent="0.2">
      <c r="R374" s="88"/>
    </row>
    <row r="378" spans="1:18" x14ac:dyDescent="0.2">
      <c r="A378" s="42"/>
    </row>
  </sheetData>
  <mergeCells count="329">
    <mergeCell ref="E185:G185"/>
    <mergeCell ref="U185:W185"/>
    <mergeCell ref="B184:D184"/>
    <mergeCell ref="P184:R184"/>
    <mergeCell ref="P183:R183"/>
    <mergeCell ref="E184:G184"/>
    <mergeCell ref="H184:J184"/>
    <mergeCell ref="U184:W184"/>
    <mergeCell ref="A181:E181"/>
    <mergeCell ref="H181:J181"/>
    <mergeCell ref="K181:L181"/>
    <mergeCell ref="P181:R181"/>
    <mergeCell ref="S181:T181"/>
    <mergeCell ref="U181:W181"/>
    <mergeCell ref="P182:R182"/>
    <mergeCell ref="S182:T182"/>
    <mergeCell ref="U182:W182"/>
    <mergeCell ref="A182:E182"/>
    <mergeCell ref="H182:J182"/>
    <mergeCell ref="K182:L182"/>
    <mergeCell ref="U186:W186"/>
    <mergeCell ref="U168:W168"/>
    <mergeCell ref="M186:T186"/>
    <mergeCell ref="N185:T185"/>
    <mergeCell ref="P177:R177"/>
    <mergeCell ref="H175:J175"/>
    <mergeCell ref="H174:J174"/>
    <mergeCell ref="S174:T176"/>
    <mergeCell ref="U183:W183"/>
    <mergeCell ref="S184:T184"/>
    <mergeCell ref="K184:L184"/>
    <mergeCell ref="H178:J178"/>
    <mergeCell ref="K178:L178"/>
    <mergeCell ref="P178:R178"/>
    <mergeCell ref="S178:T178"/>
    <mergeCell ref="U178:W178"/>
    <mergeCell ref="H235:P235"/>
    <mergeCell ref="I279:O279"/>
    <mergeCell ref="P230:T230"/>
    <mergeCell ref="H199:P199"/>
    <mergeCell ref="H193:P193"/>
    <mergeCell ref="M297:V297"/>
    <mergeCell ref="M315:V315"/>
    <mergeCell ref="N189:T189"/>
    <mergeCell ref="I242:O242"/>
    <mergeCell ref="I253:O253"/>
    <mergeCell ref="U230:W230"/>
    <mergeCell ref="T225:W225"/>
    <mergeCell ref="T196:W196"/>
    <mergeCell ref="T226:W226"/>
    <mergeCell ref="H212:P212"/>
    <mergeCell ref="H221:P221"/>
    <mergeCell ref="M225:Q225"/>
    <mergeCell ref="D227:W227"/>
    <mergeCell ref="M334:V334"/>
    <mergeCell ref="H237:P237"/>
    <mergeCell ref="C315:K315"/>
    <mergeCell ref="C334:K334"/>
    <mergeCell ref="C297:K297"/>
    <mergeCell ref="U177:W177"/>
    <mergeCell ref="H183:J183"/>
    <mergeCell ref="N168:T168"/>
    <mergeCell ref="P176:R176"/>
    <mergeCell ref="P175:R175"/>
    <mergeCell ref="P174:R174"/>
    <mergeCell ref="S177:T177"/>
    <mergeCell ref="K177:L177"/>
    <mergeCell ref="S183:T183"/>
    <mergeCell ref="H176:J176"/>
    <mergeCell ref="H177:J177"/>
    <mergeCell ref="K174:L176"/>
    <mergeCell ref="K183:L183"/>
    <mergeCell ref="U174:W176"/>
    <mergeCell ref="U170:W170"/>
    <mergeCell ref="F170:J170"/>
    <mergeCell ref="K170:O170"/>
    <mergeCell ref="P170:T170"/>
    <mergeCell ref="U189:W189"/>
    <mergeCell ref="L155:N155"/>
    <mergeCell ref="A157:E157"/>
    <mergeCell ref="F156:I156"/>
    <mergeCell ref="M174:O176"/>
    <mergeCell ref="F155:I155"/>
    <mergeCell ref="O155:P155"/>
    <mergeCell ref="A156:E156"/>
    <mergeCell ref="A155:E155"/>
    <mergeCell ref="J155:K155"/>
    <mergeCell ref="N167:T167"/>
    <mergeCell ref="A164:A165"/>
    <mergeCell ref="B164:D165"/>
    <mergeCell ref="E164:G165"/>
    <mergeCell ref="H164:J165"/>
    <mergeCell ref="K164:L165"/>
    <mergeCell ref="P164:R165"/>
    <mergeCell ref="S164:T165"/>
    <mergeCell ref="A173:F173"/>
    <mergeCell ref="E167:G167"/>
    <mergeCell ref="M164:O165"/>
    <mergeCell ref="P160:T160"/>
    <mergeCell ref="A143:E143"/>
    <mergeCell ref="A27:E27"/>
    <mergeCell ref="H139:P139"/>
    <mergeCell ref="H146:P146"/>
    <mergeCell ref="M115:Q115"/>
    <mergeCell ref="K122:W122"/>
    <mergeCell ref="A115:E115"/>
    <mergeCell ref="E162:G163"/>
    <mergeCell ref="K162:L163"/>
    <mergeCell ref="M162:O163"/>
    <mergeCell ref="F124:H124"/>
    <mergeCell ref="F122:J122"/>
    <mergeCell ref="M117:P117"/>
    <mergeCell ref="F106:H106"/>
    <mergeCell ref="F99:G99"/>
    <mergeCell ref="A99:E99"/>
    <mergeCell ref="A32:E32"/>
    <mergeCell ref="F100:G100"/>
    <mergeCell ref="S115:W115"/>
    <mergeCell ref="F57:U57"/>
    <mergeCell ref="K121:W121"/>
    <mergeCell ref="Q102:W102"/>
    <mergeCell ref="V58:W58"/>
    <mergeCell ref="F112:H112"/>
    <mergeCell ref="I8:O8"/>
    <mergeCell ref="M15:W15"/>
    <mergeCell ref="R17:W17"/>
    <mergeCell ref="S14:W14"/>
    <mergeCell ref="M14:R14"/>
    <mergeCell ref="S18:T18"/>
    <mergeCell ref="U18:V18"/>
    <mergeCell ref="N13:V13"/>
    <mergeCell ref="F105:H105"/>
    <mergeCell ref="V56:W56"/>
    <mergeCell ref="V55:W55"/>
    <mergeCell ref="F58:U58"/>
    <mergeCell ref="T78:V78"/>
    <mergeCell ref="T77:V77"/>
    <mergeCell ref="S68:U68"/>
    <mergeCell ref="F70:J70"/>
    <mergeCell ref="S24:T24"/>
    <mergeCell ref="V57:W57"/>
    <mergeCell ref="I64:O64"/>
    <mergeCell ref="G61:K61"/>
    <mergeCell ref="G60:K60"/>
    <mergeCell ref="G62:K62"/>
    <mergeCell ref="U72:V72"/>
    <mergeCell ref="T74:V74"/>
    <mergeCell ref="Q362:S362"/>
    <mergeCell ref="P162:R162"/>
    <mergeCell ref="U160:W160"/>
    <mergeCell ref="Q361:S361"/>
    <mergeCell ref="Q357:S357"/>
    <mergeCell ref="F157:I157"/>
    <mergeCell ref="T2:W2"/>
    <mergeCell ref="T3:W3"/>
    <mergeCell ref="D1:S4"/>
    <mergeCell ref="A14:E14"/>
    <mergeCell ref="A15:E15"/>
    <mergeCell ref="A18:E18"/>
    <mergeCell ref="A10:E10"/>
    <mergeCell ref="A11:E11"/>
    <mergeCell ref="A12:E12"/>
    <mergeCell ref="A13:E13"/>
    <mergeCell ref="A16:E16"/>
    <mergeCell ref="Q12:U12"/>
    <mergeCell ref="V12:W12"/>
    <mergeCell ref="V11:W11"/>
    <mergeCell ref="A17:E17"/>
    <mergeCell ref="E5:R5"/>
    <mergeCell ref="F108:H108"/>
    <mergeCell ref="G115:K115"/>
    <mergeCell ref="A107:E107"/>
    <mergeCell ref="A62:E62"/>
    <mergeCell ref="A102:E102"/>
    <mergeCell ref="V53:W53"/>
    <mergeCell ref="A106:E106"/>
    <mergeCell ref="A108:E108"/>
    <mergeCell ref="F102:J102"/>
    <mergeCell ref="A97:E97"/>
    <mergeCell ref="A98:E98"/>
    <mergeCell ref="A61:E61"/>
    <mergeCell ref="A100:E100"/>
    <mergeCell ref="A101:E101"/>
    <mergeCell ref="T33:W33"/>
    <mergeCell ref="B50:E50"/>
    <mergeCell ref="B56:E56"/>
    <mergeCell ref="B57:E57"/>
    <mergeCell ref="V54:W54"/>
    <mergeCell ref="F53:U53"/>
    <mergeCell ref="F54:U54"/>
    <mergeCell ref="V52:W52"/>
    <mergeCell ref="F52:U52"/>
    <mergeCell ref="F55:U55"/>
    <mergeCell ref="F56:U56"/>
    <mergeCell ref="B48:E48"/>
    <mergeCell ref="B49:E49"/>
    <mergeCell ref="B53:E53"/>
    <mergeCell ref="A40:E40"/>
    <mergeCell ref="A47:E47"/>
    <mergeCell ref="B51:E51"/>
    <mergeCell ref="B54:E54"/>
    <mergeCell ref="B52:E52"/>
    <mergeCell ref="A45:E45"/>
    <mergeCell ref="A44:E44"/>
    <mergeCell ref="B55:E55"/>
    <mergeCell ref="A41:E41"/>
    <mergeCell ref="A42:E42"/>
    <mergeCell ref="K34:L34"/>
    <mergeCell ref="A22:E22"/>
    <mergeCell ref="A35:E35"/>
    <mergeCell ref="F35:L35"/>
    <mergeCell ref="F22:N22"/>
    <mergeCell ref="B70:E70"/>
    <mergeCell ref="M34:N34"/>
    <mergeCell ref="A33:E33"/>
    <mergeCell ref="A34:E34"/>
    <mergeCell ref="A24:E24"/>
    <mergeCell ref="F33:P33"/>
    <mergeCell ref="A60:E60"/>
    <mergeCell ref="A19:E19"/>
    <mergeCell ref="O34:P34"/>
    <mergeCell ref="Q33:S33"/>
    <mergeCell ref="F34:H34"/>
    <mergeCell ref="I29:O29"/>
    <mergeCell ref="A37:E37"/>
    <mergeCell ref="M35:P35"/>
    <mergeCell ref="J43:M43"/>
    <mergeCell ref="Q35:W35"/>
    <mergeCell ref="A38:E38"/>
    <mergeCell ref="A36:E36"/>
    <mergeCell ref="A39:E39"/>
    <mergeCell ref="T32:W32"/>
    <mergeCell ref="Q32:S32"/>
    <mergeCell ref="Q24:R24"/>
    <mergeCell ref="Q31:S31"/>
    <mergeCell ref="I34:J34"/>
    <mergeCell ref="Q23:R23"/>
    <mergeCell ref="A31:E31"/>
    <mergeCell ref="A20:E20"/>
    <mergeCell ref="A21:E21"/>
    <mergeCell ref="T31:W31"/>
    <mergeCell ref="A43:E43"/>
    <mergeCell ref="A23:E23"/>
    <mergeCell ref="A127:E127"/>
    <mergeCell ref="A133:E133"/>
    <mergeCell ref="Y39:Z39"/>
    <mergeCell ref="F51:U51"/>
    <mergeCell ref="F48:U48"/>
    <mergeCell ref="V47:W47"/>
    <mergeCell ref="J45:M45"/>
    <mergeCell ref="F47:U47"/>
    <mergeCell ref="U43:W43"/>
    <mergeCell ref="P43:Q43"/>
    <mergeCell ref="U45:W45"/>
    <mergeCell ref="V49:W49"/>
    <mergeCell ref="J41:M41"/>
    <mergeCell ref="F50:U50"/>
    <mergeCell ref="V51:W51"/>
    <mergeCell ref="F49:U49"/>
    <mergeCell ref="U41:W41"/>
    <mergeCell ref="P45:Q45"/>
    <mergeCell ref="P41:Q41"/>
    <mergeCell ref="V48:W48"/>
    <mergeCell ref="V50:W50"/>
    <mergeCell ref="B58:E58"/>
    <mergeCell ref="F121:J121"/>
    <mergeCell ref="F107:H107"/>
    <mergeCell ref="Q155:S155"/>
    <mergeCell ref="A154:E154"/>
    <mergeCell ref="S162:T163"/>
    <mergeCell ref="H152:P152"/>
    <mergeCell ref="A131:E131"/>
    <mergeCell ref="A124:E124"/>
    <mergeCell ref="A119:E119"/>
    <mergeCell ref="A104:E104"/>
    <mergeCell ref="A109:E109"/>
    <mergeCell ref="A141:E141"/>
    <mergeCell ref="A135:E135"/>
    <mergeCell ref="A136:E136"/>
    <mergeCell ref="A137:E137"/>
    <mergeCell ref="A125:E125"/>
    <mergeCell ref="A121:E121"/>
    <mergeCell ref="A134:E134"/>
    <mergeCell ref="A130:E130"/>
    <mergeCell ref="A128:E128"/>
    <mergeCell ref="A114:E114"/>
    <mergeCell ref="A105:E105"/>
    <mergeCell ref="A110:E110"/>
    <mergeCell ref="A122:E122"/>
    <mergeCell ref="A117:E117"/>
    <mergeCell ref="A112:E112"/>
    <mergeCell ref="M177:O183"/>
    <mergeCell ref="F174:G176"/>
    <mergeCell ref="A174:E176"/>
    <mergeCell ref="A177:E177"/>
    <mergeCell ref="A183:E183"/>
    <mergeCell ref="U159:W159"/>
    <mergeCell ref="H163:J163"/>
    <mergeCell ref="H162:J162"/>
    <mergeCell ref="P163:R163"/>
    <mergeCell ref="A162:D163"/>
    <mergeCell ref="U167:W167"/>
    <mergeCell ref="U162:W163"/>
    <mergeCell ref="U164:W165"/>
    <mergeCell ref="A178:E178"/>
    <mergeCell ref="T4:W4"/>
    <mergeCell ref="A179:E179"/>
    <mergeCell ref="A180:E180"/>
    <mergeCell ref="H179:J179"/>
    <mergeCell ref="K179:L179"/>
    <mergeCell ref="H180:J180"/>
    <mergeCell ref="K180:L180"/>
    <mergeCell ref="P179:R179"/>
    <mergeCell ref="S179:T179"/>
    <mergeCell ref="U179:W179"/>
    <mergeCell ref="P180:R180"/>
    <mergeCell ref="S180:T180"/>
    <mergeCell ref="U180:W180"/>
    <mergeCell ref="U171:W171"/>
    <mergeCell ref="F171:J171"/>
    <mergeCell ref="K171:O171"/>
    <mergeCell ref="P171:T171"/>
    <mergeCell ref="F159:J159"/>
    <mergeCell ref="F160:J160"/>
    <mergeCell ref="K159:O159"/>
    <mergeCell ref="K160:O160"/>
    <mergeCell ref="P159:T159"/>
    <mergeCell ref="A142:E142"/>
    <mergeCell ref="F136:Q137"/>
  </mergeCells>
  <phoneticPr fontId="0" type="noConversion"/>
  <printOptions horizontalCentered="1"/>
  <pageMargins left="7.874015748031496E-2" right="3.937007874015748E-2" top="0.27559055118110237" bottom="0" header="0" footer="0"/>
  <pageSetup scale="79" fitToHeight="0" orientation="portrait" r:id="rId1"/>
  <headerFooter alignWithMargins="0">
    <oddFooter>&amp;C&amp;9&amp;P/&amp;N</oddFooter>
  </headerFooter>
  <rowBreaks count="4" manualBreakCount="4">
    <brk id="62" max="22" man="1"/>
    <brk id="144" max="22" man="1"/>
    <brk id="210" max="22" man="1"/>
    <brk id="277" max="2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55"/>
  <sheetViews>
    <sheetView workbookViewId="0">
      <selection activeCell="C9" sqref="C9"/>
    </sheetView>
  </sheetViews>
  <sheetFormatPr baseColWidth="10" defaultColWidth="10.140625" defaultRowHeight="8.25" x14ac:dyDescent="0.15"/>
  <cols>
    <col min="1" max="1" width="7" style="110" customWidth="1"/>
    <col min="2" max="2" width="7.42578125" style="110" customWidth="1"/>
    <col min="3" max="3" width="12.7109375" style="110" customWidth="1"/>
    <col min="4" max="4" width="6.28515625" style="110" customWidth="1"/>
    <col min="5" max="5" width="7.28515625" style="110" customWidth="1"/>
    <col min="6" max="6" width="6" style="110" customWidth="1"/>
    <col min="7" max="7" width="10" style="110" customWidth="1"/>
    <col min="8" max="8" width="9.42578125" style="110" customWidth="1"/>
    <col min="9" max="9" width="10.85546875" style="110" customWidth="1"/>
    <col min="10" max="10" width="10.140625" style="110" customWidth="1"/>
    <col min="11" max="12" width="6.28515625" style="110" customWidth="1"/>
    <col min="13" max="13" width="1.5703125" style="110" customWidth="1"/>
    <col min="14" max="14" width="4.28515625" style="110" customWidth="1"/>
    <col min="15" max="15" width="10.140625" style="110" customWidth="1"/>
    <col min="16" max="16" width="5.28515625" style="110" customWidth="1"/>
    <col min="17" max="17" width="5.5703125" style="110" customWidth="1"/>
    <col min="18" max="18" width="10.140625" style="110" customWidth="1"/>
    <col min="19" max="19" width="6" style="110" customWidth="1"/>
    <col min="20" max="16384" width="10.140625" style="110"/>
  </cols>
  <sheetData>
    <row r="2" spans="1:19" x14ac:dyDescent="0.15">
      <c r="E2" s="111"/>
    </row>
    <row r="7" spans="1:19" x14ac:dyDescent="0.15">
      <c r="D7" s="112">
        <f>TRUNC(C9,-7)</f>
        <v>90000000</v>
      </c>
      <c r="E7" s="112">
        <f>TRUNC(C9,-6)</f>
        <v>95000000</v>
      </c>
      <c r="F7" s="112">
        <f>TRUNC(C9,-5)</f>
        <v>95400000</v>
      </c>
      <c r="G7" s="112">
        <f>TRUNC(C9,-4)</f>
        <v>95430000</v>
      </c>
      <c r="H7" s="112">
        <f>TRUNC(C9,-3)</f>
        <v>95436000</v>
      </c>
      <c r="I7" s="112">
        <f>TRUNC(C9,-2)</f>
        <v>95436000</v>
      </c>
      <c r="J7" s="112">
        <f>TRUNC(C9,-1)</f>
        <v>95436000</v>
      </c>
      <c r="K7" s="112">
        <f>TRUNC(C9,0)</f>
        <v>95436000</v>
      </c>
      <c r="L7" s="112" t="str">
        <f>IF(C9-K7&gt;0,(C9-K7)*100,"00")</f>
        <v>00</v>
      </c>
      <c r="M7" s="113">
        <f>(L7-N7)/10</f>
        <v>0</v>
      </c>
      <c r="N7" s="112" t="str">
        <f>IF(C9-K7&gt;0,(C9-K7)*100,"00")</f>
        <v>00</v>
      </c>
    </row>
    <row r="8" spans="1:19" x14ac:dyDescent="0.15">
      <c r="D8" s="114">
        <f>D7/10000000</f>
        <v>9</v>
      </c>
      <c r="E8" s="114">
        <f>(E7-D7)/1000000</f>
        <v>5</v>
      </c>
      <c r="F8" s="114">
        <f>(F7-E7)/100000</f>
        <v>4</v>
      </c>
      <c r="G8" s="114">
        <f>(G7-F7)/10000</f>
        <v>3</v>
      </c>
      <c r="H8" s="114">
        <f>(H7-G7)/1000</f>
        <v>6</v>
      </c>
      <c r="I8" s="114">
        <f>(I7-H7)/100</f>
        <v>0</v>
      </c>
      <c r="J8" s="114">
        <f>(J7-I7)/10</f>
        <v>0</v>
      </c>
      <c r="K8" s="112">
        <f>+K7-J7</f>
        <v>0</v>
      </c>
      <c r="L8" s="112" t="str">
        <f>IF(C9-K7=0,"00",ROUND(L7,0))</f>
        <v>00</v>
      </c>
      <c r="N8" s="114"/>
    </row>
    <row r="9" spans="1:19" x14ac:dyDescent="0.15">
      <c r="A9" s="115"/>
      <c r="C9" s="116">
        <f>'FORMATO TIPO INMUEBLES'!X224</f>
        <v>95436000</v>
      </c>
      <c r="E9" s="117"/>
    </row>
    <row r="11" spans="1:19" x14ac:dyDescent="0.15">
      <c r="A11" s="118" t="str">
        <f>C11</f>
        <v>NOVENTA Y CINCO MILLONES CUATROCIENTOS TREINTA Y SEIS  MIL  PESOS 00/100  M.N.</v>
      </c>
      <c r="C11" s="119" t="str">
        <f>J28</f>
        <v>NOVENTA Y CINCO MILLONES CUATROCIENTOS TREINTA Y SEIS  MIL  PESOS 00/100  M.N.</v>
      </c>
      <c r="D11" s="120"/>
      <c r="E11" s="120"/>
      <c r="F11" s="120"/>
      <c r="G11" s="120"/>
      <c r="H11" s="120"/>
      <c r="I11" s="120"/>
      <c r="J11" s="120"/>
      <c r="K11" s="120"/>
      <c r="L11" s="120"/>
    </row>
    <row r="14" spans="1:19" ht="9" thickBot="1" x14ac:dyDescent="0.2"/>
    <row r="15" spans="1:19" ht="9" thickBot="1" x14ac:dyDescent="0.2">
      <c r="D15" s="121" t="s">
        <v>299</v>
      </c>
      <c r="E15" s="122" t="s">
        <v>300</v>
      </c>
      <c r="F15" s="122" t="s">
        <v>300</v>
      </c>
      <c r="G15" s="122" t="s">
        <v>301</v>
      </c>
      <c r="H15" s="123"/>
      <c r="I15" s="124" t="s">
        <v>302</v>
      </c>
      <c r="J15" s="124" t="s">
        <v>303</v>
      </c>
      <c r="K15" s="124" t="s">
        <v>304</v>
      </c>
      <c r="L15" s="124" t="s">
        <v>305</v>
      </c>
      <c r="M15" s="124"/>
      <c r="N15" s="124" t="s">
        <v>306</v>
      </c>
      <c r="O15" s="124"/>
      <c r="P15" s="124" t="s">
        <v>307</v>
      </c>
      <c r="Q15" s="124" t="s">
        <v>308</v>
      </c>
      <c r="R15" s="124"/>
      <c r="S15" s="124" t="s">
        <v>309</v>
      </c>
    </row>
    <row r="16" spans="1:19" x14ac:dyDescent="0.15">
      <c r="C16" s="125">
        <v>1</v>
      </c>
      <c r="D16" s="126" t="s">
        <v>310</v>
      </c>
      <c r="E16" s="126" t="s">
        <v>311</v>
      </c>
      <c r="F16" s="126" t="s">
        <v>312</v>
      </c>
      <c r="G16" s="126" t="s">
        <v>313</v>
      </c>
      <c r="H16" s="127" t="s">
        <v>314</v>
      </c>
      <c r="I16" s="110" t="str">
        <f>IF(AND(C16=D8,E8=1),F16,IF(AND(E8=0,D8=1),E16,""))</f>
        <v/>
      </c>
      <c r="J16" s="110" t="str">
        <f>IF(AND(C16=E8,D8=0),H16,IF(D8=1,"",IF(C16=E8,D16,"")))</f>
        <v/>
      </c>
      <c r="K16" s="110" t="str">
        <f>IF(AND(C16=F8,G8&gt;=0,H8&gt;=0),G16,IF(AND(C16=F8,G8=0,H8=0),E27,""))</f>
        <v/>
      </c>
      <c r="L16" s="110" t="str">
        <f>IF(AND(C16=G8,H8=1),F16,IF(AND(H8=0,G8=1),E16,""))</f>
        <v/>
      </c>
      <c r="N16" s="110" t="str">
        <f>IF(G8=1,"",IF(C16=H8,D16,""))</f>
        <v/>
      </c>
      <c r="P16" s="110" t="str">
        <f>IF(AND(C16=I8,J8&gt;=0,K8&gt;=0),G16,IF(AND(C16=I8,J8=0,K8=0),E27,""))</f>
        <v/>
      </c>
      <c r="Q16" s="110" t="str">
        <f>IF(AND(C16=J8,K8=1),F16,IF(AND(K8=0,J8=1),E16,""))</f>
        <v/>
      </c>
      <c r="S16" s="110" t="str">
        <f>IF(J8=1,"",IF(C16=K8,D16,""))</f>
        <v/>
      </c>
    </row>
    <row r="17" spans="3:19" x14ac:dyDescent="0.15">
      <c r="C17" s="128">
        <v>2</v>
      </c>
      <c r="D17" s="114" t="s">
        <v>315</v>
      </c>
      <c r="E17" s="114" t="s">
        <v>316</v>
      </c>
      <c r="F17" s="114" t="s">
        <v>317</v>
      </c>
      <c r="G17" s="114" t="s">
        <v>318</v>
      </c>
      <c r="H17" s="129" t="s">
        <v>319</v>
      </c>
      <c r="I17" s="110" t="str">
        <f>IF(AND(C17=D8,E8&gt;0),E17,IF(AND(D8=2,E8=0),"VEINTE",IF(AND(D8=1,E8=2),F17,"")))</f>
        <v/>
      </c>
      <c r="J17" s="110" t="str">
        <f>IF(AND(E8&lt;6,D8=1),"",IF(C17=E8,H17,""))</f>
        <v/>
      </c>
      <c r="K17" s="110" t="str">
        <f>IF(C17=F8,G17,"")</f>
        <v/>
      </c>
      <c r="L17" s="110" t="str">
        <f>IF(AND(C17=G8,H8&gt;0),E17,IF(AND(G8=2,H8=0),"VEINTE",IF(AND(G8=1,H8=2),F17,"")))</f>
        <v/>
      </c>
      <c r="N17" s="110" t="str">
        <f>IF(G8=1,"",IF(C17=H8,D17,""))</f>
        <v/>
      </c>
      <c r="P17" s="110" t="str">
        <f>IF(C17=I8,G17,"")</f>
        <v/>
      </c>
      <c r="Q17" s="110" t="str">
        <f>IF(AND(C17=J8,K8&gt;0),E17,IF(AND(J8=2,K8=0),"VEINTE",IF(AND(J8=1,K8=2),F17,"")))</f>
        <v/>
      </c>
      <c r="S17" s="110" t="str">
        <f>IF(J8=1,"",IF(C17=K8,D17,""))</f>
        <v/>
      </c>
    </row>
    <row r="18" spans="3:19" x14ac:dyDescent="0.15">
      <c r="C18" s="128">
        <v>3</v>
      </c>
      <c r="D18" s="114" t="s">
        <v>320</v>
      </c>
      <c r="E18" s="114" t="s">
        <v>321</v>
      </c>
      <c r="F18" s="114" t="s">
        <v>322</v>
      </c>
      <c r="G18" s="114" t="s">
        <v>323</v>
      </c>
      <c r="H18" s="129" t="s">
        <v>324</v>
      </c>
      <c r="I18" s="110" t="str">
        <f>IF(C18=D8,E18,IF(AND(E8=3,D8=1),F18,""))</f>
        <v/>
      </c>
      <c r="J18" s="110" t="str">
        <f>IF(AND(E8&lt;6,D8=1),"",IF(C18=E8,H18,""))</f>
        <v/>
      </c>
      <c r="K18" s="110" t="str">
        <f>IF(C18=F8,G18,"")</f>
        <v/>
      </c>
      <c r="L18" s="110" t="str">
        <f>IF(C18=G8,E18,IF(AND(H8=3,G8=1),F18,""))</f>
        <v xml:space="preserve">TREINTA </v>
      </c>
      <c r="N18" s="110" t="str">
        <f>IF(G8=1,"",IF(C18=H8,D18,""))</f>
        <v/>
      </c>
      <c r="P18" s="110" t="str">
        <f>IF(C18=I8,G18,"")</f>
        <v/>
      </c>
      <c r="Q18" s="110" t="str">
        <f>IF(C18=J8,E18,IF(AND(K8=3,J8=1),F18,""))</f>
        <v/>
      </c>
      <c r="S18" s="110" t="str">
        <f>IF(J8=1,"",IF(C18=K8,D18,""))</f>
        <v/>
      </c>
    </row>
    <row r="19" spans="3:19" x14ac:dyDescent="0.15">
      <c r="C19" s="128">
        <v>4</v>
      </c>
      <c r="D19" s="114" t="s">
        <v>325</v>
      </c>
      <c r="E19" s="114" t="s">
        <v>326</v>
      </c>
      <c r="F19" s="114" t="s">
        <v>327</v>
      </c>
      <c r="G19" s="114" t="s">
        <v>328</v>
      </c>
      <c r="H19" s="129" t="s">
        <v>329</v>
      </c>
      <c r="I19" s="110" t="str">
        <f>IF(C19=D8,E19,IF(AND(E8=4,D8=1),F19,""))</f>
        <v/>
      </c>
      <c r="J19" s="110" t="str">
        <f>IF(AND(E8&lt;6,D8=1),"",IF(C19=E8,H19,""))</f>
        <v/>
      </c>
      <c r="K19" s="110" t="str">
        <f>IF(C19=F8,G19,"")</f>
        <v xml:space="preserve">CUATROCIENTOS </v>
      </c>
      <c r="L19" s="110" t="str">
        <f>IF(C19=G8,E19,IF(AND(H8=4,G8=1),F19,""))</f>
        <v/>
      </c>
      <c r="N19" s="110" t="str">
        <f>IF(G8=1,"",IF(C19=H8,D19,""))</f>
        <v/>
      </c>
      <c r="P19" s="110" t="str">
        <f>IF(C19=I8,G19,"")</f>
        <v/>
      </c>
      <c r="Q19" s="110" t="str">
        <f>IF(C19=J8,E19,IF(AND(K8=4,J8=1),F19,""))</f>
        <v/>
      </c>
      <c r="S19" s="110" t="str">
        <f>IF(J8=1,"",IF(C19=K8,D19,""))</f>
        <v/>
      </c>
    </row>
    <row r="20" spans="3:19" x14ac:dyDescent="0.15">
      <c r="C20" s="128">
        <v>5</v>
      </c>
      <c r="D20" s="114" t="s">
        <v>330</v>
      </c>
      <c r="E20" s="114" t="s">
        <v>331</v>
      </c>
      <c r="F20" s="114" t="s">
        <v>332</v>
      </c>
      <c r="G20" s="114" t="s">
        <v>333</v>
      </c>
      <c r="H20" s="129" t="s">
        <v>334</v>
      </c>
      <c r="I20" s="110" t="str">
        <f>IF(C20=D8,E20,IF(AND(E8=5,D8=1),F20,""))</f>
        <v/>
      </c>
      <c r="J20" s="110" t="str">
        <f>IF(AND(E8&lt;6,D8=1),"",IF(C20=E8,H20,""))</f>
        <v xml:space="preserve">CINCO MILLONES </v>
      </c>
      <c r="K20" s="110" t="str">
        <f>IF(C20=F8,G20,"")</f>
        <v/>
      </c>
      <c r="L20" s="110" t="str">
        <f>IF(C20=G8,E20,IF(AND(H8=5,G8=1),F20,""))</f>
        <v/>
      </c>
      <c r="N20" s="110" t="str">
        <f>IF(G8=1,"",IF(C20=H8,D20,""))</f>
        <v/>
      </c>
      <c r="P20" s="110" t="str">
        <f>IF(C20=I8,G20,"")</f>
        <v/>
      </c>
      <c r="Q20" s="110" t="str">
        <f>IF(C20=J8,E20,IF(AND(K8=5,J8=1),F20,""))</f>
        <v/>
      </c>
      <c r="S20" s="110" t="str">
        <f>IF(J8=1,"",IF(C20=K8,D20,""))</f>
        <v/>
      </c>
    </row>
    <row r="21" spans="3:19" x14ac:dyDescent="0.15">
      <c r="C21" s="128">
        <v>6</v>
      </c>
      <c r="D21" s="114" t="s">
        <v>335</v>
      </c>
      <c r="E21" s="114" t="s">
        <v>336</v>
      </c>
      <c r="F21" s="114" t="s">
        <v>337</v>
      </c>
      <c r="G21" s="114" t="s">
        <v>338</v>
      </c>
      <c r="H21" s="129" t="s">
        <v>339</v>
      </c>
      <c r="I21" s="110" t="str">
        <f>IF(C21=D8,E21,IF(AND(E8&gt;5,D8=1),F21,""))</f>
        <v/>
      </c>
      <c r="J21" s="110" t="str">
        <f>IF(C21=E8,H21,"")</f>
        <v/>
      </c>
      <c r="K21" s="110" t="str">
        <f>IF(C21=F8,G21,"")</f>
        <v/>
      </c>
      <c r="L21" s="110" t="str">
        <f>IF(C21=G8,E21,IF(AND(H8&gt;5,G8=1),F21,""))</f>
        <v/>
      </c>
      <c r="N21" s="110" t="str">
        <f>IF(C21=H8,D21,"")</f>
        <v xml:space="preserve">SEIS </v>
      </c>
      <c r="P21" s="110" t="str">
        <f>IF(C21=I8,G21,"")</f>
        <v/>
      </c>
      <c r="Q21" s="110" t="str">
        <f>IF(C21=J8,E21,IF(AND(K8&gt;5,J8=1),F21,""))</f>
        <v/>
      </c>
      <c r="S21" s="110" t="str">
        <f>IF(C21=K8,D21,"")</f>
        <v/>
      </c>
    </row>
    <row r="22" spans="3:19" x14ac:dyDescent="0.15">
      <c r="C22" s="128">
        <v>7</v>
      </c>
      <c r="D22" s="114" t="s">
        <v>340</v>
      </c>
      <c r="E22" s="114" t="s">
        <v>341</v>
      </c>
      <c r="F22" s="114" t="s">
        <v>337</v>
      </c>
      <c r="G22" s="114" t="s">
        <v>342</v>
      </c>
      <c r="H22" s="129" t="s">
        <v>343</v>
      </c>
      <c r="I22" s="110" t="str">
        <f>IF(C22=D8,E22,"")</f>
        <v/>
      </c>
      <c r="J22" s="110" t="str">
        <f>IF(C22=E8,H22,"")</f>
        <v/>
      </c>
      <c r="K22" s="110" t="str">
        <f>IF(C22=F8,G22,"")</f>
        <v/>
      </c>
      <c r="L22" s="110" t="str">
        <f>IF(C22=G8,E22,"")</f>
        <v/>
      </c>
      <c r="N22" s="110" t="str">
        <f>IF(C22=H8,D22,"")</f>
        <v/>
      </c>
      <c r="P22" s="110" t="str">
        <f>IF(C22=I8,G22,"")</f>
        <v/>
      </c>
      <c r="Q22" s="110" t="str">
        <f>IF(C22=J8,E22,"")</f>
        <v/>
      </c>
      <c r="S22" s="110" t="str">
        <f>IF(C22=K8,D22,"")</f>
        <v/>
      </c>
    </row>
    <row r="23" spans="3:19" x14ac:dyDescent="0.15">
      <c r="C23" s="128">
        <v>8</v>
      </c>
      <c r="D23" s="114" t="s">
        <v>344</v>
      </c>
      <c r="E23" s="114" t="s">
        <v>345</v>
      </c>
      <c r="F23" s="114" t="s">
        <v>337</v>
      </c>
      <c r="G23" s="114" t="s">
        <v>346</v>
      </c>
      <c r="H23" s="129" t="s">
        <v>347</v>
      </c>
      <c r="I23" s="110" t="str">
        <f>IF(C23=D8,E23,"")</f>
        <v/>
      </c>
      <c r="J23" s="110" t="str">
        <f>IF(C23=E8,H23,"")</f>
        <v/>
      </c>
      <c r="K23" s="110" t="str">
        <f>IF(C23=F8,G23,"")</f>
        <v/>
      </c>
      <c r="L23" s="110" t="str">
        <f>IF(C23=G8,E23,"")</f>
        <v/>
      </c>
      <c r="N23" s="110" t="str">
        <f>IF(C23=H8,D23,"")</f>
        <v/>
      </c>
      <c r="P23" s="110" t="str">
        <f>IF(C23=I8,G23,"")</f>
        <v/>
      </c>
      <c r="Q23" s="110" t="str">
        <f>IF(C23=J8,E23,"")</f>
        <v/>
      </c>
      <c r="S23" s="110" t="str">
        <f>IF(C23=K8,D23,"")</f>
        <v/>
      </c>
    </row>
    <row r="24" spans="3:19" x14ac:dyDescent="0.15">
      <c r="C24" s="128">
        <v>9</v>
      </c>
      <c r="D24" s="114" t="s">
        <v>348</v>
      </c>
      <c r="E24" s="114" t="s">
        <v>349</v>
      </c>
      <c r="F24" s="114" t="s">
        <v>337</v>
      </c>
      <c r="G24" s="114" t="s">
        <v>350</v>
      </c>
      <c r="H24" s="129" t="s">
        <v>351</v>
      </c>
      <c r="I24" s="110" t="str">
        <f>IF(C24=D8,E24,"")</f>
        <v xml:space="preserve">NOVENTA </v>
      </c>
      <c r="J24" s="110" t="str">
        <f>IF(C24=E8,H24,"")</f>
        <v/>
      </c>
      <c r="K24" s="110" t="str">
        <f>IF(C24=F8,G24,"")</f>
        <v/>
      </c>
      <c r="L24" s="110" t="str">
        <f>IF(C24=G8,E24,"")</f>
        <v/>
      </c>
      <c r="N24" s="110" t="str">
        <f>IF(C24=H8,D24,"")</f>
        <v/>
      </c>
      <c r="P24" s="110" t="str">
        <f>IF(C24=I8,G24,"")</f>
        <v/>
      </c>
      <c r="Q24" s="110" t="str">
        <f>IF(C24=J8,E24,"")</f>
        <v/>
      </c>
      <c r="S24" s="110" t="str">
        <f>IF(C24=K8,D24,"")</f>
        <v/>
      </c>
    </row>
    <row r="25" spans="3:19" ht="9" thickBot="1" x14ac:dyDescent="0.2">
      <c r="C25" s="130">
        <v>0</v>
      </c>
      <c r="D25" s="131" t="s">
        <v>3</v>
      </c>
      <c r="E25" s="131" t="s">
        <v>3</v>
      </c>
      <c r="F25" s="131" t="s">
        <v>337</v>
      </c>
      <c r="G25" s="131"/>
      <c r="H25" s="132"/>
    </row>
    <row r="26" spans="3:19" x14ac:dyDescent="0.15">
      <c r="I26" s="110" t="str">
        <f>CONCATENATE(I16,I17,I18,I19,I20,I21,I22,I23,I24)</f>
        <v xml:space="preserve">NOVENTA </v>
      </c>
      <c r="J26" s="110" t="str">
        <f>CONCATENATE(J16,J17,J18,J19,J20,J21,J22,J23,J24)</f>
        <v xml:space="preserve">CINCO MILLONES </v>
      </c>
      <c r="K26" s="110" t="str">
        <f>CONCATENATE(K16,K17,K18,K19,K20,K21,K22,K23,K24)</f>
        <v xml:space="preserve">CUATROCIENTOS </v>
      </c>
      <c r="L26" s="110" t="str">
        <f>CONCATENATE(L16,L17,L18,L19,L20,L21,L22,L23,L24)</f>
        <v xml:space="preserve">TREINTA </v>
      </c>
      <c r="M26" s="110" t="str">
        <f>IF(AND(H8&gt;0,G8&gt;2),H27,"")</f>
        <v xml:space="preserve">Y </v>
      </c>
      <c r="N26" s="110" t="str">
        <f>CONCATENATE(N16,N17,N18,N19,N20,N21,N22,N23,N24)</f>
        <v xml:space="preserve">SEIS </v>
      </c>
      <c r="O26" s="110" t="str">
        <f>IF(H8&gt;0,F27,IF(G8&gt;0,F27,IF(F8&gt;0,F27,"")))</f>
        <v xml:space="preserve"> MIL </v>
      </c>
      <c r="P26" s="110" t="str">
        <f>CONCATENATE(P16,P17,P18,P19,P20,P21,P22,P23,P24)</f>
        <v/>
      </c>
      <c r="Q26" s="110" t="str">
        <f>CONCATENATE(Q16,Q17,Q18,Q19,Q20,Q21,Q22,Q23,Q24)</f>
        <v/>
      </c>
      <c r="R26" s="110" t="str">
        <f>IF(AND(K8&gt;0,J8&gt;2),H27,"")</f>
        <v/>
      </c>
      <c r="S26" s="110" t="str">
        <f>CONCATENATE(S16,S17,S18,S19,S20,S21,S22,S23,S24)</f>
        <v/>
      </c>
    </row>
    <row r="27" spans="3:19" x14ac:dyDescent="0.15">
      <c r="D27" s="114" t="s">
        <v>352</v>
      </c>
      <c r="E27" s="114" t="s">
        <v>353</v>
      </c>
      <c r="F27" s="114" t="s">
        <v>354</v>
      </c>
      <c r="G27" s="114" t="s">
        <v>355</v>
      </c>
      <c r="H27" s="114" t="s">
        <v>356</v>
      </c>
    </row>
    <row r="28" spans="3:19" x14ac:dyDescent="0.15">
      <c r="D28" s="114" t="s">
        <v>352</v>
      </c>
      <c r="E28" s="114" t="s">
        <v>357</v>
      </c>
      <c r="F28" s="114" t="str">
        <f>IF(AND(D8&gt;0,E8&lt;2),G28,IF(AND(D8=1,E8&lt;6),G28,""))</f>
        <v/>
      </c>
      <c r="G28" s="114" t="s">
        <v>358</v>
      </c>
      <c r="H28" s="114" t="str">
        <f>IF(AND(E8&gt;0,D8&gt;2),H27,"")</f>
        <v xml:space="preserve">Y </v>
      </c>
      <c r="I28" s="133" t="s">
        <v>359</v>
      </c>
      <c r="J28" s="110" t="str">
        <f>CONCATENATE(I26,H28,J26,F28,K26,L26,M26,N26,O26,P26,Q26,R26,S26,IF(C9&gt;0,CONCATENATE(" PESOS ",L8,"/100  M.N."),""))</f>
        <v>NOVENTA Y CINCO MILLONES CUATROCIENTOS TREINTA Y SEIS  MIL  PESOS 00/100  M.N.</v>
      </c>
    </row>
    <row r="34" spans="1:19" x14ac:dyDescent="0.15"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</row>
    <row r="35" spans="1:19" x14ac:dyDescent="0.15">
      <c r="K35" s="113"/>
      <c r="L35" s="113"/>
    </row>
    <row r="36" spans="1:19" x14ac:dyDescent="0.15">
      <c r="A36" s="115"/>
      <c r="C36" s="134"/>
      <c r="E36" s="117"/>
    </row>
    <row r="38" spans="1:19" x14ac:dyDescent="0.15">
      <c r="A38" s="118"/>
      <c r="C38" s="135"/>
    </row>
    <row r="42" spans="1:19" x14ac:dyDescent="0.15"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</row>
    <row r="55" spans="9:9" x14ac:dyDescent="0.15">
      <c r="I55" s="133"/>
    </row>
  </sheetData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101"/>
  <sheetViews>
    <sheetView topLeftCell="A1048576" workbookViewId="0">
      <selection sqref="A1:IV65536"/>
    </sheetView>
  </sheetViews>
  <sheetFormatPr baseColWidth="10" defaultColWidth="6.28515625" defaultRowHeight="12.75" zeroHeight="1" x14ac:dyDescent="0.2"/>
  <cols>
    <col min="1" max="1" width="7" style="3" customWidth="1"/>
    <col min="2" max="2" width="23.140625" style="3" customWidth="1"/>
    <col min="3" max="21" width="6.28515625" style="3" customWidth="1"/>
    <col min="22" max="25" width="6.28515625" style="5" customWidth="1"/>
    <col min="26" max="16384" width="6.28515625" style="3"/>
  </cols>
  <sheetData>
    <row r="1" spans="1:31" hidden="1" x14ac:dyDescent="0.2">
      <c r="A1" s="1">
        <f>'FORMATO TIPO INMUEBLES'!R226</f>
        <v>0</v>
      </c>
      <c r="B1" s="2" t="str">
        <f>IF($A$1&gt;=0.01,"(","")&amp;IF($Y$3&gt;=1,VLOOKUP($Y$3,$Z$1:$AA$100,2),"")&amp;IF(AND($Y$3=1,$Y$3&gt;0)," MILLON","")&amp;IF($Y$3&gt;1, " MILLONES","")&amp;IF(AND($Y$4&gt;=2,$Y$5&gt;=0),VLOOKUP($Y$4,$AB$1:$AC$9,2),"")&amp;IF(AND($Y$4=1,$Y$5&gt;0)," CIENTO","")&amp;IF(AND($Y$4=1,$Y$5=0)," CIEN ","")&amp;IF($Y$5&gt;=1,VLOOKUP($Y$5,$Z$1:$AA$100,2),"")&amp;IF(OR($Y$4&gt;=1,$Y$5&gt;=1)," MIL","")&amp;IF(AND($Y$6=1,$Y$7&gt;0)," CIENTO","")&amp;IF(AND($Y$6=1,$Y$7=0)," CIEN ","")&amp;IF(AND($Y$6&gt;=2,$Y$7&gt;=0),VLOOKUP($Y$6,$AB$1:$AC$9,2),"")&amp;IF($Y$7&gt;=1,VLOOKUP($Y$7,$Z$1:$AA$100,2),"")&amp;IF(AND($Y$3&gt;=1,$Y$4=0,$Y$5=0,$Y$6=0,$Y$7=0)," DE","")&amp;" PESOS"&amp;IF($Y$8&gt;0,VLOOKUP($Y$8,$AD$1:$AE$101,2)," 00")&amp;"/100"&amp;"  M.N."&amp;")"</f>
        <v xml:space="preserve"> PESOS 00/100  M.N.)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>
        <f>A1</f>
        <v>0</v>
      </c>
      <c r="Y1" s="6">
        <v>1</v>
      </c>
      <c r="Z1" s="3">
        <v>1</v>
      </c>
      <c r="AA1" s="3" t="s">
        <v>13</v>
      </c>
      <c r="AB1" s="3">
        <v>1</v>
      </c>
      <c r="AC1" s="3" t="s">
        <v>14</v>
      </c>
      <c r="AD1" s="3">
        <v>1</v>
      </c>
      <c r="AE1" s="7" t="s">
        <v>15</v>
      </c>
    </row>
    <row r="2" spans="1:31" ht="13.5" hidden="1" thickBot="1" x14ac:dyDescent="0.25">
      <c r="A2" s="8" t="e">
        <f>'FORMATO TIPO INMUEBLES'!#REF!</f>
        <v>#REF!</v>
      </c>
      <c r="B2" s="9" t="e">
        <f>IF($A$2&gt;=0.01,"(","")&amp;IF($Y$11&gt;=1,VLOOKUP($Y$11,$Z$1:$AA$100,2),"")&amp;IF(AND($Y$11=1,$Y$11&gt;0)," MILLON","")&amp;IF($Y$11&gt;1, " MILLONES","")&amp;IF(AND($Y$12&gt;=2,$Y$13&gt;=0),VLOOKUP($Y$12,$AB$1:$AC$9,2),"")&amp;IF(AND($Y$12=1,$Y$5&gt;0)," CIENTO","")&amp;IF(AND($Y$12=1,$Y$13=0)," CIEN ","")&amp;IF($Y$13&gt;=1,VLOOKUP($Y$13,$Z$1:$AA$100,2),"")&amp;IF(OR($Y$12&gt;=1,$Y$13&gt;=1)," MIL","")&amp;IF(AND($Y$14=1,$Y$15&gt;0)," CIENTO","")&amp;IF(AND($Y$14=1,$Y$15=0)," CIEN ","")&amp;IF(AND($Y$14&gt;=2,$Y$15&gt;=0),VLOOKUP($Y$14,$AB$1:$AC$9,2),"")&amp;IF($Y$15&gt;=1,VLOOKUP($Y$15,$Z$1:$AA$100,2),"")&amp;IF(AND($Y$11&gt;=1,$Y$12=0,$Y$13=0,$Y$14=0,$Y$15=0)," DE","")&amp;"  PESOS"&amp;IF($Y$16&gt;0,VLOOKUP($Y$16,$AD$1:$AE$101,2)," 00")&amp;"/100"&amp;"  M.N."&amp;")"</f>
        <v>#REF!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V2" s="10" t="str">
        <f>B1</f>
        <v xml:space="preserve"> PESOS 00/100  M.N.)</v>
      </c>
      <c r="Y2" s="3"/>
      <c r="Z2" s="3">
        <v>2</v>
      </c>
      <c r="AA2" s="3" t="s">
        <v>16</v>
      </c>
      <c r="AB2" s="3">
        <v>2</v>
      </c>
      <c r="AC2" s="3" t="s">
        <v>17</v>
      </c>
      <c r="AD2" s="3">
        <v>2</v>
      </c>
      <c r="AE2" s="7" t="s">
        <v>18</v>
      </c>
    </row>
    <row r="3" spans="1:31" hidden="1" x14ac:dyDescent="0.2">
      <c r="A3" s="1" t="e">
        <f>'FORMATO TIPO INMUEBLES'!#REF!</f>
        <v>#REF!</v>
      </c>
      <c r="B3" s="11" t="e">
        <f>IF($A$3&gt;=0.01,"(","")&amp;IF($Y$19&gt;=1,VLOOKUP($Y$19,$Z$1:$AA$100,2),"")&amp;IF(AND($Y$19=1,$Y$19&gt;0)," MILLON","")&amp;IF($Y$19&gt;1, " MILLONES","")&amp;IF(AND($Y$20&gt;=2,$Y$21&gt;=0),VLOOKUP($Y$20,$AB$1:$AC$9,2),"")&amp;IF(AND($Y$20=1,$Y$21&gt;0)," CIENTO","")&amp;IF(AND($Y$20=1,$Y$21=0)," CIEN ","")&amp;IF($Y$21&gt;=1,VLOOKUP($Y$21,$Z$1:$AA$100,2),"")&amp;IF(OR($Y$20&gt;=1,$Y$21&gt;=1)," MIL","")&amp;IF(AND($Y$22=1,$Y$23&gt;0)," CIENTO","")&amp;IF(AND($Y$22=1,$Y$23=0)," CIEN ","")&amp;IF(AND($Y$22&gt;=2,$Y$23&gt;=0),VLOOKUP($Y$22,$AB$1:$AC$9,2),"")&amp;IF($Y$23&gt;=1,VLOOKUP($Y$23,$Z$1:$AA$100,2),"")&amp;IF(AND($Y$19&gt;=1,$Y$20=0,$Y$21=0,$Y$22=0,$Y$23=0)," DE","")&amp;"  PESOS"&amp;IF($Y$24&gt;0,VLOOKUP($Y$24,$AD$1:$AE$101,2)," 00")&amp;"/100"&amp;"  M.N."&amp;")"</f>
        <v>#REF!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V3" s="12">
        <f>INT($A$1/1000000)</f>
        <v>0</v>
      </c>
      <c r="W3" s="13"/>
      <c r="X3" s="13"/>
      <c r="Y3" s="14">
        <f>INT($A$1/1000000)</f>
        <v>0</v>
      </c>
      <c r="Z3" s="3">
        <v>3</v>
      </c>
      <c r="AA3" s="3" t="s">
        <v>19</v>
      </c>
      <c r="AB3" s="3">
        <v>3</v>
      </c>
      <c r="AC3" s="3" t="s">
        <v>20</v>
      </c>
      <c r="AD3" s="3">
        <v>3</v>
      </c>
      <c r="AE3" s="7" t="s">
        <v>21</v>
      </c>
    </row>
    <row r="4" spans="1:31" hidden="1" x14ac:dyDescent="0.2">
      <c r="A4" s="15" t="s">
        <v>3</v>
      </c>
      <c r="B4" s="16" t="s">
        <v>3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V4" s="17">
        <f>INT($A$1/10000)</f>
        <v>0</v>
      </c>
      <c r="W4" s="18">
        <f>INT($A$1/100000)</f>
        <v>0</v>
      </c>
      <c r="X4" s="18">
        <f>INT($A$1/1000000)*10</f>
        <v>0</v>
      </c>
      <c r="Y4" s="19">
        <f>W4-X4</f>
        <v>0</v>
      </c>
      <c r="Z4" s="3">
        <v>4</v>
      </c>
      <c r="AA4" s="3" t="s">
        <v>22</v>
      </c>
      <c r="AB4" s="3">
        <v>4</v>
      </c>
      <c r="AC4" s="3" t="s">
        <v>23</v>
      </c>
      <c r="AD4" s="3">
        <v>4</v>
      </c>
      <c r="AE4" s="7" t="s">
        <v>24</v>
      </c>
    </row>
    <row r="5" spans="1:31" hidden="1" x14ac:dyDescent="0.2">
      <c r="A5" s="20">
        <v>4</v>
      </c>
      <c r="B5" s="21" t="str">
        <f>IF($A$5&gt;=0.01,"(","")&amp;IF($Y$35&gt;=1,VLOOKUP($Y$35,$Z$1:$AA$100,2),"")&amp;IF(AND($Y$35=1,$Y$35&gt;0)," MILLON","")&amp;IF($Y$35&gt;1, " MILLONES","")&amp;IF(AND($Y$36&gt;=2,$Y$37&gt;=0),VLOOKUP($Y$36,$AB$1:$AC$9,2),"")&amp;IF(AND($Y$36=1,$Y$37&gt;0)," CIENTO","")&amp;IF(AND($Y$36=1,$Y$37=0)," CIEN ","")&amp;IF($Y$37&gt;=1,VLOOKUP($Y$37,$Z$1:$AA$100,2),"")&amp;IF(OR($Y$36&gt;=1,$Y$37&gt;=1)," MIL","")&amp;IF(AND($Y$38=1,$Y$39&gt;0)," CIENTO","")&amp;IF(AND($Y$38=1,$Y$39=0)," CIEN ","")&amp;IF(AND($Y$38&gt;=2,$Y$39&gt;=0),VLOOKUP($Y$38,$AB$1:$AC$9,2),"")&amp;IF($Y$39&gt;=1,VLOOKUP($Y$39,$Z$1:$AA$100,2),"")&amp;IF(AND($Y$35&gt;=1,$Y$36=0,$Y$37=0,$Y$38=0,$Y$39=0)," DE","")&amp;" PESOS"&amp;IF($Y$40&gt;0,VLOOKUP($Y$40,$AD$1:$AE$101,2)," 00")&amp;"/100"&amp;"  M.N."&amp;")"</f>
        <v>( CUATRO PESOS 00/100  M.N.)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V5" s="17">
        <f>INT($A$1/1000)</f>
        <v>0</v>
      </c>
      <c r="W5" s="18">
        <f>INT($A$1/1000)</f>
        <v>0</v>
      </c>
      <c r="X5" s="18">
        <f>INT($A$1/100000)*100</f>
        <v>0</v>
      </c>
      <c r="Y5" s="19">
        <f>W5-X5</f>
        <v>0</v>
      </c>
      <c r="Z5" s="3">
        <v>5</v>
      </c>
      <c r="AA5" s="3" t="s">
        <v>25</v>
      </c>
      <c r="AB5" s="3">
        <v>5</v>
      </c>
      <c r="AC5" s="3" t="s">
        <v>26</v>
      </c>
      <c r="AD5" s="3">
        <v>5</v>
      </c>
      <c r="AE5" s="7" t="s">
        <v>27</v>
      </c>
    </row>
    <row r="6" spans="1:31" hidden="1" x14ac:dyDescent="0.2">
      <c r="A6" s="22">
        <v>5</v>
      </c>
      <c r="B6" s="23" t="str">
        <f>IF($A$6&gt;=0.01,"(","")&amp;IF($Y$43&gt;=1,VLOOKUP($Y$43,$Z$1:$AA$100,2),"")&amp;IF(AND($Y$43=1,$Y$43&gt;0)," MILLON","")&amp;IF($Y$43&gt;1, " MILLONES","")&amp;IF(AND($Y$44&gt;=2,$Y$45&gt;=0),VLOOKUP($Y$44,$AB$1:$AC$9,2),"")&amp;IF(AND($Y$44=1,$Y$45&gt;0)," CIENTO","")&amp;IF(AND($Y$44=1,$Y$45=0)," CIEN ","")&amp;IF($Y$45&gt;=1,VLOOKUP($Y$45,$Z$1:$AA$100,2),"")&amp;IF(OR($Y$44&gt;=1,$Y$45&gt;=1)," MIL","")&amp;IF(AND($Y$46=1,$Y$47&gt;0)," CIENTO","")&amp;IF(AND($Y$46=1,$Y$47=0)," CIEN ","")&amp;IF(AND($Y$46&gt;=2,$Y$47&gt;=0),VLOOKUP($Y$46,$AB$1:$AC$9,2),"")&amp;IF($Y$47&gt;=1,VLOOKUP($Y$47,$Z$1:$AA$100,2),"")&amp;IF(AND($Y$43&gt;=1,$Y$44=0,$Y$45=0,$Y$46=0,$Y$47=0)," DE","")&amp;" NUEVOS"&amp;" PESOS"&amp;IF($Y$48&gt;0,VLOOKUP($Y$48,$AD$1:$AE$101,2)," 00")&amp;"/100"&amp;"  M.N."&amp;")"</f>
        <v>( CINCO NUEVOS PESOS 00/100  M.N.)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V6" s="17">
        <f>INT($A$1/100)</f>
        <v>0</v>
      </c>
      <c r="W6" s="18">
        <f>INT($A$1/1000)*10</f>
        <v>0</v>
      </c>
      <c r="X6" s="18">
        <f>(INT($A$1/100))</f>
        <v>0</v>
      </c>
      <c r="Y6" s="24">
        <f>-W6+X6</f>
        <v>0</v>
      </c>
      <c r="Z6" s="3">
        <v>6</v>
      </c>
      <c r="AA6" s="3" t="s">
        <v>28</v>
      </c>
      <c r="AB6" s="3">
        <v>6</v>
      </c>
      <c r="AC6" s="3" t="s">
        <v>29</v>
      </c>
      <c r="AD6" s="3">
        <v>6</v>
      </c>
      <c r="AE6" s="7" t="s">
        <v>30</v>
      </c>
    </row>
    <row r="7" spans="1:31" hidden="1" x14ac:dyDescent="0.2">
      <c r="A7" s="25">
        <v>6</v>
      </c>
      <c r="B7" s="26" t="str">
        <f>IF($A$7&gt;=0.01,"(","")&amp;IF($Y$51&gt;=1,VLOOKUP($Y$51,$Z$1:$AA$100,2),"")&amp;IF(AND($Y$51=1,$Y$51&gt;0)," MILLON","")&amp;IF($Y$51&gt;1, " MILLONES","")&amp;IF(AND($Y$52&gt;=2,$Y$53&gt;=0),VLOOKUP($Y$52,$AB$1:$AC$9,2),"")&amp;IF(AND($Y$52=1,$Y$53&gt;0)," CIENTO","")&amp;IF(AND($Y$52=1,$Y$53=0)," CIEN ","")&amp;IF($Y$53&gt;=1,VLOOKUP($Y$53,$Z$1:$AA$100,2),"")&amp;IF(OR($Y$52&gt;=1,$Y$53&gt;=1)," MIL","")&amp;IF(AND($Y$54=1,$Y$55&gt;0)," CIENTO","")&amp;IF(AND($Y$54=1,$Y$55=0)," CIEN ","")&amp;IF(AND($Y$54&gt;=2,$Y$55&gt;=0),VLOOKUP($Y$54,$AB$1:$AC$9,2),"")&amp;IF($Y$55&gt;=1,VLOOKUP($Y$55,$Z$1:$AA$100,2),"")&amp;IF(AND($Y$51&gt;=1,$Y$52=0,$Y$53=0,$Y$54=0,$Y$55=0)," DE","")&amp;" NUEVOS"&amp;" PESOS"&amp;IF($Y$56&gt;0,VLOOKUP($Y$56,$AD$1:$AE$101,2)," 00")&amp;"/100"&amp;"  M.N."&amp;")"</f>
        <v>( SEIS NUEVOS PESOS 00/100  M.N.)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V7" s="17">
        <f>INT($A$1/10)</f>
        <v>0</v>
      </c>
      <c r="W7" s="18">
        <f>INT($A$1/1)</f>
        <v>0</v>
      </c>
      <c r="X7" s="18">
        <f>INT($A$1/100)*100</f>
        <v>0</v>
      </c>
      <c r="Y7" s="24">
        <f>-X7+W7</f>
        <v>0</v>
      </c>
      <c r="Z7" s="3">
        <v>7</v>
      </c>
      <c r="AA7" s="3" t="s">
        <v>31</v>
      </c>
      <c r="AB7" s="3">
        <v>7</v>
      </c>
      <c r="AC7" s="3" t="s">
        <v>32</v>
      </c>
      <c r="AD7" s="3">
        <v>7</v>
      </c>
      <c r="AE7" s="7" t="s">
        <v>33</v>
      </c>
    </row>
    <row r="8" spans="1:31" ht="13.5" hidden="1" thickBot="1" x14ac:dyDescent="0.25">
      <c r="A8" s="27">
        <v>7</v>
      </c>
      <c r="B8" s="28" t="str">
        <f>IF($A$1&gt;=0.01,"(","")&amp;IF($Y$59&gt;=1,VLOOKUP($Y$59,$Z$1:$AA$100,2),"")&amp;IF(AND($Y$59=1,$Y$59&gt;0)," MILLON","")&amp;IF($Y$59&gt;1, " MILLONES","")&amp;IF(AND($Y$60&gt;=2,$Y$61&gt;=0),VLOOKUP($Y$60,$AB$1:$AC$9,2),"")&amp;IF(AND($Y$60=1,$Y$61&gt;0)," CIENTO","")&amp;IF(AND($Y$60=1,$Y$61=0)," CIEN ","")&amp;IF($Y$61&gt;=1,VLOOKUP($Y$61,$Z$1:$AA$100,2),"")&amp;IF(OR($Y$60&gt;=1,$Y$61&gt;=1)," MIL","")&amp;IF(AND($Y$62=1,$Y$63&gt;0)," CIENTO","")&amp;IF(AND($Y$62=1,$Y$63=0)," CIEN ","")&amp;IF(AND($Y$62&gt;=2,$Y$63&gt;=0),VLOOKUP($Y$62,$AB$1:$AC$9,2),"")&amp;IF($Y$63&gt;=1,VLOOKUP($Y$63,$Z$1:$AA$100,2),"")&amp;IF(AND($Y$59&gt;=1,$Y$60=0,$Y$61=0,$Y$62=0,$Y$63=0)," DE","")&amp;" NUEVOS"&amp;" PESOS"&amp;IF($Y$64&gt;0,VLOOKUP($Y$64,$AD$1:$AE$101,2)," 00")&amp;"/100"&amp;"  M.N."&amp;")"</f>
        <v xml:space="preserve"> SIETE NUEVOS PESOS 00/100  M.N.)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V8" s="29">
        <f>INT($A$1/1)*100</f>
        <v>0</v>
      </c>
      <c r="W8" s="30">
        <f>INT($A$1/0.01)</f>
        <v>0</v>
      </c>
      <c r="X8" s="31"/>
      <c r="Y8" s="32">
        <f>W8-V8</f>
        <v>0</v>
      </c>
      <c r="Z8" s="3">
        <v>8</v>
      </c>
      <c r="AA8" s="3" t="s">
        <v>34</v>
      </c>
      <c r="AB8" s="3">
        <v>8</v>
      </c>
      <c r="AC8" s="3" t="s">
        <v>35</v>
      </c>
      <c r="AD8" s="3">
        <v>8</v>
      </c>
      <c r="AE8" s="7" t="s">
        <v>36</v>
      </c>
    </row>
    <row r="9" spans="1:31" hidden="1" x14ac:dyDescent="0.2">
      <c r="A9" s="33">
        <v>8</v>
      </c>
      <c r="B9" s="34" t="str">
        <f>IF($A$9&gt;=0.01,"(","")&amp;IF($Y$67&gt;=1,VLOOKUP($Y$67,$Z$1:$AA$100,2),"")&amp;IF(AND($Y$67=1,$Y$67&gt;0)," MILLON","")&amp;IF($Y$67&gt;1, " MILLONES","")&amp;IF(AND($Y$68&gt;=2,$Y$69&gt;=0),VLOOKUP($Y$68,$AB$1:$AC$9,2),"")&amp;IF(AND($Y$68=1,$Y$69&gt;0)," CIENTO","")&amp;IF(AND($Y$68=1,$Y$68=0)," CIEN ","")&amp;IF($Y$69&gt;=1,VLOOKUP($Y$69,$Z$1:$AA$100,2),"")&amp;IF(OR($Y$68&gt;=1,$Y$69&gt;=1)," MIL","")&amp;IF(AND($Y$70=1,$Y$71&gt;0)," CIENTO","")&amp;IF(AND($Y$70=1,$Y$71=0)," CIEN ","")&amp;IF(AND($Y$70&gt;=2,$Y$71&gt;=0),VLOOKUP($Y$70,$AB$1:$AC$9,2),"")&amp;IF($Y$71&gt;=1,VLOOKUP($Y$71,$Z$1:$AA$100,2),"")&amp;IF(AND($Y$67&gt;=1,$Y$68=0,$Y$69=0,$Y$70=0,$Y$71=0)," DE","")&amp;" NUEVOS"&amp;" PESOS"&amp;IF($Y$72&gt;0,VLOOKUP($Y$72,$AD$1:$AE$101,2)," 00")&amp;"/100"&amp;"  M.N."&amp;")"</f>
        <v>( OCHO NUEVOS PESOS 00/100  M.N.)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V9" s="4" t="e">
        <f>A2</f>
        <v>#REF!</v>
      </c>
      <c r="Y9" s="6">
        <v>2</v>
      </c>
      <c r="Z9" s="3">
        <v>9</v>
      </c>
      <c r="AA9" s="3" t="s">
        <v>37</v>
      </c>
      <c r="AB9" s="3">
        <v>9</v>
      </c>
      <c r="AC9" s="3" t="s">
        <v>38</v>
      </c>
      <c r="AD9" s="3">
        <v>9</v>
      </c>
      <c r="AE9" s="7" t="s">
        <v>39</v>
      </c>
    </row>
    <row r="10" spans="1:31" ht="13.5" hidden="1" thickBot="1" x14ac:dyDescent="0.25">
      <c r="A10" s="35">
        <v>9</v>
      </c>
      <c r="B10" s="36" t="str">
        <f>IF($A$10&gt;=0.01,"(","")&amp;IF($Y$75&gt;=1,VLOOKUP($Y$75,$Z$1:$AA$100,2),"")&amp;IF(AND($Y$75=1,$Y$75&gt;0)," MILLON","")&amp;IF($Y$75&gt;1, " MILLONES","")&amp;IF(AND($Y$76&gt;=2,$Y$5&gt;=0),VLOOKUP($Y$76,$AB$1:$AC$9,2),"")&amp;IF(AND($Y$76=1,$Y$77&gt;0)," CIENTO","")&amp;IF(AND($Y$76=1,$Y$77=0)," CIEN ","")&amp;IF($Y$77&gt;=1,VLOOKUP($Y$77,$Z$1:$AA$100,2),"")&amp;IF(OR($Y$76&gt;=1,$Y$77&gt;=1)," MIL","")&amp;IF(AND($Y$78=1,$Y$79&gt;0)," CIENTO","")&amp;IF(AND($Y$78=1,$Y$79=0)," CIEN ","")&amp;IF(AND($Y$78&gt;=2,$Y$79&gt;=0),VLOOKUP($Y$78,$AB$1:$AC$9,2),"")&amp;IF($Y$79&gt;=1,VLOOKUP($Y$79,$Z$1:$AA$100,2),"")&amp;IF(AND($Y$75&gt;=1,$Y$76=0,$Y$77=0,$Y$78=0,$Y$79=0)," DE","")&amp;" NUEVOS"&amp;" PESOS"&amp;IF($Y$80&gt;0,VLOOKUP($Y$80,$AD$1:$AE$101,2)," 00")&amp;"/100"&amp;"  M.N."&amp;")"</f>
        <v>( NUEVE NUEVOS PESOS 00/100  M.N.)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V10" s="10" t="e">
        <f>B2</f>
        <v>#REF!</v>
      </c>
      <c r="Y10" s="3"/>
      <c r="Z10" s="3">
        <v>10</v>
      </c>
      <c r="AA10" s="3" t="s">
        <v>40</v>
      </c>
      <c r="AD10" s="3">
        <v>10</v>
      </c>
      <c r="AE10" s="7" t="s">
        <v>41</v>
      </c>
    </row>
    <row r="11" spans="1:31" hidden="1" x14ac:dyDescent="0.2">
      <c r="V11" s="12" t="e">
        <f>INT($A$2/1000000)</f>
        <v>#REF!</v>
      </c>
      <c r="W11" s="13"/>
      <c r="X11" s="13"/>
      <c r="Y11" s="37" t="e">
        <f>INT($A$2/1000000)</f>
        <v>#REF!</v>
      </c>
      <c r="Z11" s="3">
        <v>11</v>
      </c>
      <c r="AA11" s="3" t="s">
        <v>42</v>
      </c>
      <c r="AD11" s="3">
        <v>11</v>
      </c>
      <c r="AE11" s="7" t="s">
        <v>43</v>
      </c>
    </row>
    <row r="12" spans="1:31" hidden="1" x14ac:dyDescent="0.2">
      <c r="V12" s="17" t="e">
        <f>INT($A$2/10000)</f>
        <v>#REF!</v>
      </c>
      <c r="W12" s="18" t="e">
        <f>INT($A$2/100000)</f>
        <v>#REF!</v>
      </c>
      <c r="X12" s="18" t="e">
        <f>INT($A$2/1000000)*10</f>
        <v>#REF!</v>
      </c>
      <c r="Y12" s="19" t="e">
        <f>W12-X12</f>
        <v>#REF!</v>
      </c>
      <c r="Z12" s="3">
        <v>12</v>
      </c>
      <c r="AA12" s="3" t="s">
        <v>44</v>
      </c>
      <c r="AD12" s="3">
        <v>12</v>
      </c>
      <c r="AE12" s="7" t="s">
        <v>45</v>
      </c>
    </row>
    <row r="13" spans="1:31" hidden="1" x14ac:dyDescent="0.2">
      <c r="V13" s="17" t="e">
        <f>INT($A$2/1000)</f>
        <v>#REF!</v>
      </c>
      <c r="W13" s="18" t="e">
        <f>INT($A$2/1000)</f>
        <v>#REF!</v>
      </c>
      <c r="X13" s="18" t="e">
        <f>INT($A$2/100000)*100</f>
        <v>#REF!</v>
      </c>
      <c r="Y13" s="19" t="e">
        <f>W13-X13</f>
        <v>#REF!</v>
      </c>
      <c r="Z13" s="3">
        <v>13</v>
      </c>
      <c r="AA13" s="3" t="s">
        <v>46</v>
      </c>
      <c r="AE13" s="7"/>
    </row>
    <row r="14" spans="1:31" hidden="1" x14ac:dyDescent="0.2">
      <c r="V14" s="17" t="e">
        <f>INT($A$2/100)</f>
        <v>#REF!</v>
      </c>
      <c r="W14" s="18" t="e">
        <f>INT($A$2/1000)*10</f>
        <v>#REF!</v>
      </c>
      <c r="X14" s="18" t="e">
        <f>(INT($A$2/100))</f>
        <v>#REF!</v>
      </c>
      <c r="Y14" s="24" t="e">
        <f>-W14+X14</f>
        <v>#REF!</v>
      </c>
      <c r="Z14" s="3">
        <v>14</v>
      </c>
      <c r="AA14" s="3" t="s">
        <v>47</v>
      </c>
      <c r="AD14" s="3">
        <v>13</v>
      </c>
      <c r="AE14" s="7" t="s">
        <v>48</v>
      </c>
    </row>
    <row r="15" spans="1:31" hidden="1" x14ac:dyDescent="0.2">
      <c r="V15" s="17" t="e">
        <f>INT($A$2/10)</f>
        <v>#REF!</v>
      </c>
      <c r="W15" s="18" t="e">
        <f>INT($A$2/1)</f>
        <v>#REF!</v>
      </c>
      <c r="X15" s="18" t="e">
        <f>INT($A$2/100)*100</f>
        <v>#REF!</v>
      </c>
      <c r="Y15" s="24" t="e">
        <f>-X15+W15</f>
        <v>#REF!</v>
      </c>
      <c r="Z15" s="3">
        <v>15</v>
      </c>
      <c r="AA15" s="3" t="s">
        <v>49</v>
      </c>
      <c r="AD15" s="3">
        <v>14</v>
      </c>
      <c r="AE15" s="7" t="s">
        <v>50</v>
      </c>
    </row>
    <row r="16" spans="1:31" ht="13.5" hidden="1" thickBot="1" x14ac:dyDescent="0.25">
      <c r="V16" s="29" t="e">
        <f>INT($A$2/1)*100</f>
        <v>#REF!</v>
      </c>
      <c r="W16" s="30" t="e">
        <f>INT($A$2/0.01)</f>
        <v>#REF!</v>
      </c>
      <c r="X16" s="31"/>
      <c r="Y16" s="32" t="e">
        <f>W16-V16</f>
        <v>#REF!</v>
      </c>
      <c r="Z16" s="3">
        <v>16</v>
      </c>
      <c r="AA16" s="3" t="s">
        <v>51</v>
      </c>
      <c r="AD16" s="3">
        <v>15</v>
      </c>
      <c r="AE16" s="7" t="s">
        <v>52</v>
      </c>
    </row>
    <row r="17" spans="22:31" hidden="1" x14ac:dyDescent="0.2">
      <c r="V17" s="4" t="e">
        <f>A3</f>
        <v>#REF!</v>
      </c>
      <c r="Y17" s="6">
        <v>3</v>
      </c>
      <c r="Z17" s="3">
        <v>17</v>
      </c>
      <c r="AA17" s="3" t="s">
        <v>53</v>
      </c>
      <c r="AD17" s="3">
        <v>16</v>
      </c>
      <c r="AE17" s="7" t="s">
        <v>54</v>
      </c>
    </row>
    <row r="18" spans="22:31" ht="13.5" hidden="1" thickBot="1" x14ac:dyDescent="0.25">
      <c r="V18" s="10" t="e">
        <f>B3</f>
        <v>#REF!</v>
      </c>
      <c r="Y18" s="3"/>
      <c r="Z18" s="3">
        <v>18</v>
      </c>
      <c r="AA18" s="3" t="s">
        <v>55</v>
      </c>
      <c r="AD18" s="3">
        <v>17</v>
      </c>
      <c r="AE18" s="7" t="s">
        <v>56</v>
      </c>
    </row>
    <row r="19" spans="22:31" hidden="1" x14ac:dyDescent="0.2">
      <c r="V19" s="12" t="e">
        <f>INT($A$3/1000000)</f>
        <v>#REF!</v>
      </c>
      <c r="W19" s="13"/>
      <c r="X19" s="13"/>
      <c r="Y19" s="37" t="e">
        <f>INT($A$3/1000000)</f>
        <v>#REF!</v>
      </c>
      <c r="Z19" s="3">
        <v>19</v>
      </c>
      <c r="AA19" s="3" t="s">
        <v>57</v>
      </c>
      <c r="AD19" s="3">
        <v>18</v>
      </c>
      <c r="AE19" s="7" t="s">
        <v>58</v>
      </c>
    </row>
    <row r="20" spans="22:31" hidden="1" x14ac:dyDescent="0.2">
      <c r="V20" s="17" t="e">
        <f>INT($A$3/10000)</f>
        <v>#REF!</v>
      </c>
      <c r="W20" s="18" t="e">
        <f>INT($A$3/100000)</f>
        <v>#REF!</v>
      </c>
      <c r="X20" s="18" t="e">
        <f>INT($A$3/1000000)*10</f>
        <v>#REF!</v>
      </c>
      <c r="Y20" s="19" t="e">
        <f>W20-X20</f>
        <v>#REF!</v>
      </c>
      <c r="Z20" s="3">
        <v>20</v>
      </c>
      <c r="AA20" s="3" t="s">
        <v>59</v>
      </c>
      <c r="AD20" s="3">
        <v>19</v>
      </c>
      <c r="AE20" s="7" t="s">
        <v>60</v>
      </c>
    </row>
    <row r="21" spans="22:31" hidden="1" x14ac:dyDescent="0.2">
      <c r="V21" s="17" t="e">
        <f>INT($A$3/1000)</f>
        <v>#REF!</v>
      </c>
      <c r="W21" s="18" t="e">
        <f>INT($A$3/1000)</f>
        <v>#REF!</v>
      </c>
      <c r="X21" s="18" t="e">
        <f>INT($A$3/100000)*100</f>
        <v>#REF!</v>
      </c>
      <c r="Y21" s="19" t="e">
        <f>W21-X21</f>
        <v>#REF!</v>
      </c>
      <c r="Z21" s="3">
        <v>21</v>
      </c>
      <c r="AA21" s="3" t="s">
        <v>61</v>
      </c>
      <c r="AD21" s="3">
        <v>20</v>
      </c>
      <c r="AE21" s="7" t="s">
        <v>62</v>
      </c>
    </row>
    <row r="22" spans="22:31" hidden="1" x14ac:dyDescent="0.2">
      <c r="V22" s="17" t="e">
        <f>INT($A$3/100)</f>
        <v>#REF!</v>
      </c>
      <c r="W22" s="18" t="e">
        <f>INT($A$3/1000)*10</f>
        <v>#REF!</v>
      </c>
      <c r="X22" s="18" t="e">
        <f>(INT($A$3/100))</f>
        <v>#REF!</v>
      </c>
      <c r="Y22" s="24" t="e">
        <f>-W22+X22</f>
        <v>#REF!</v>
      </c>
      <c r="Z22" s="3">
        <v>22</v>
      </c>
      <c r="AA22" s="3" t="s">
        <v>63</v>
      </c>
      <c r="AD22" s="3">
        <v>21</v>
      </c>
      <c r="AE22" s="7" t="s">
        <v>64</v>
      </c>
    </row>
    <row r="23" spans="22:31" hidden="1" x14ac:dyDescent="0.2">
      <c r="V23" s="17" t="e">
        <f>INT($A$3/10)</f>
        <v>#REF!</v>
      </c>
      <c r="W23" s="18" t="e">
        <f>INT($A$3/1)</f>
        <v>#REF!</v>
      </c>
      <c r="X23" s="18" t="e">
        <f>INT($A$3/100)*100</f>
        <v>#REF!</v>
      </c>
      <c r="Y23" s="24" t="e">
        <f>-X23+W23</f>
        <v>#REF!</v>
      </c>
      <c r="Z23" s="3">
        <v>23</v>
      </c>
      <c r="AA23" s="3" t="s">
        <v>65</v>
      </c>
      <c r="AD23" s="3">
        <v>22</v>
      </c>
      <c r="AE23" s="7" t="s">
        <v>66</v>
      </c>
    </row>
    <row r="24" spans="22:31" ht="13.5" hidden="1" thickBot="1" x14ac:dyDescent="0.25">
      <c r="V24" s="29" t="e">
        <f>INT($A$3/1)*100</f>
        <v>#REF!</v>
      </c>
      <c r="W24" s="30" t="e">
        <f>INT($A$3/0.01)</f>
        <v>#REF!</v>
      </c>
      <c r="X24" s="31"/>
      <c r="Y24" s="32" t="e">
        <f>W24-V24</f>
        <v>#REF!</v>
      </c>
      <c r="Z24" s="3">
        <v>24</v>
      </c>
      <c r="AA24" s="3" t="s">
        <v>67</v>
      </c>
      <c r="AD24" s="3">
        <v>23</v>
      </c>
      <c r="AE24" s="7" t="s">
        <v>68</v>
      </c>
    </row>
    <row r="25" spans="22:31" ht="15" hidden="1" x14ac:dyDescent="0.2">
      <c r="V25" s="4" t="str">
        <f>A4</f>
        <v xml:space="preserve"> </v>
      </c>
      <c r="W25" s="38"/>
      <c r="X25" s="38"/>
      <c r="Y25" s="6">
        <v>4</v>
      </c>
      <c r="Z25" s="3">
        <v>25</v>
      </c>
      <c r="AA25" s="3" t="s">
        <v>69</v>
      </c>
      <c r="AD25" s="3">
        <v>24</v>
      </c>
      <c r="AE25" s="7" t="s">
        <v>70</v>
      </c>
    </row>
    <row r="26" spans="22:31" ht="15.75" hidden="1" thickBot="1" x14ac:dyDescent="0.25">
      <c r="V26" s="10" t="str">
        <f>B4</f>
        <v xml:space="preserve"> </v>
      </c>
      <c r="W26" s="38"/>
      <c r="X26" s="38"/>
      <c r="Y26" s="3"/>
      <c r="Z26" s="3">
        <v>26</v>
      </c>
      <c r="AA26" s="3" t="s">
        <v>71</v>
      </c>
      <c r="AD26" s="3">
        <v>25</v>
      </c>
      <c r="AE26" s="7" t="s">
        <v>72</v>
      </c>
    </row>
    <row r="27" spans="22:31" hidden="1" x14ac:dyDescent="0.2">
      <c r="V27" s="12" t="e">
        <f>INT($A$4/1000000)</f>
        <v>#VALUE!</v>
      </c>
      <c r="W27" s="13"/>
      <c r="X27" s="13"/>
      <c r="Y27" s="37" t="e">
        <f>INT($A$4/1000000)</f>
        <v>#VALUE!</v>
      </c>
      <c r="Z27" s="3">
        <v>27</v>
      </c>
      <c r="AA27" s="3" t="s">
        <v>73</v>
      </c>
      <c r="AD27" s="3">
        <v>26</v>
      </c>
      <c r="AE27" s="7" t="s">
        <v>74</v>
      </c>
    </row>
    <row r="28" spans="22:31" hidden="1" x14ac:dyDescent="0.2">
      <c r="V28" s="17" t="e">
        <f>INT($A$4/10000)</f>
        <v>#VALUE!</v>
      </c>
      <c r="W28" s="18" t="e">
        <f>INT($A$4/100000)</f>
        <v>#VALUE!</v>
      </c>
      <c r="X28" s="18" t="e">
        <f>INT($A$4/1000000)*10</f>
        <v>#VALUE!</v>
      </c>
      <c r="Y28" s="19" t="e">
        <f>W28-X28</f>
        <v>#VALUE!</v>
      </c>
      <c r="Z28" s="3">
        <v>28</v>
      </c>
      <c r="AA28" s="3" t="s">
        <v>75</v>
      </c>
      <c r="AD28" s="3">
        <v>27</v>
      </c>
      <c r="AE28" s="7" t="s">
        <v>76</v>
      </c>
    </row>
    <row r="29" spans="22:31" hidden="1" x14ac:dyDescent="0.2">
      <c r="V29" s="17" t="e">
        <f>INT($A$4/1000)</f>
        <v>#VALUE!</v>
      </c>
      <c r="W29" s="18" t="e">
        <f>INT($A$4/1000)</f>
        <v>#VALUE!</v>
      </c>
      <c r="X29" s="18" t="e">
        <f>INT($A$4/100000)*100</f>
        <v>#VALUE!</v>
      </c>
      <c r="Y29" s="19" t="e">
        <f>W29-X29</f>
        <v>#VALUE!</v>
      </c>
      <c r="Z29" s="3">
        <v>29</v>
      </c>
      <c r="AA29" s="3" t="s">
        <v>77</v>
      </c>
      <c r="AD29" s="3">
        <v>28</v>
      </c>
      <c r="AE29" s="7" t="s">
        <v>78</v>
      </c>
    </row>
    <row r="30" spans="22:31" hidden="1" x14ac:dyDescent="0.2">
      <c r="V30" s="17" t="e">
        <f>INT($A$4/100)</f>
        <v>#VALUE!</v>
      </c>
      <c r="W30" s="18" t="e">
        <f>INT($A$4/1000)*10</f>
        <v>#VALUE!</v>
      </c>
      <c r="X30" s="18" t="e">
        <f>(INT($A$4/100))</f>
        <v>#VALUE!</v>
      </c>
      <c r="Y30" s="24" t="e">
        <f>-W30+X30</f>
        <v>#VALUE!</v>
      </c>
      <c r="Z30" s="3">
        <v>30</v>
      </c>
      <c r="AA30" s="3" t="s">
        <v>79</v>
      </c>
      <c r="AD30" s="3">
        <v>29</v>
      </c>
      <c r="AE30" s="7" t="s">
        <v>80</v>
      </c>
    </row>
    <row r="31" spans="22:31" hidden="1" x14ac:dyDescent="0.2">
      <c r="V31" s="17" t="e">
        <f>INT($A$4/10)</f>
        <v>#VALUE!</v>
      </c>
      <c r="W31" s="18" t="e">
        <f>INT($A$4/1)</f>
        <v>#VALUE!</v>
      </c>
      <c r="X31" s="18" t="e">
        <f>INT($A$4/100)*100</f>
        <v>#VALUE!</v>
      </c>
      <c r="Y31" s="24" t="e">
        <f>-X31+W31</f>
        <v>#VALUE!</v>
      </c>
      <c r="Z31" s="3">
        <v>31</v>
      </c>
      <c r="AA31" s="3" t="s">
        <v>81</v>
      </c>
      <c r="AD31" s="3">
        <v>30</v>
      </c>
      <c r="AE31" s="7" t="s">
        <v>82</v>
      </c>
    </row>
    <row r="32" spans="22:31" ht="13.5" hidden="1" thickBot="1" x14ac:dyDescent="0.25">
      <c r="V32" s="29" t="e">
        <f>INT($A$4/1)*100</f>
        <v>#VALUE!</v>
      </c>
      <c r="W32" s="30" t="e">
        <f>INT($A$4/0.01)</f>
        <v>#VALUE!</v>
      </c>
      <c r="X32" s="31"/>
      <c r="Y32" s="32" t="e">
        <f>W32-V32</f>
        <v>#VALUE!</v>
      </c>
      <c r="Z32" s="3">
        <v>32</v>
      </c>
      <c r="AA32" s="3" t="s">
        <v>83</v>
      </c>
      <c r="AD32" s="3">
        <v>31</v>
      </c>
      <c r="AE32" s="7" t="s">
        <v>84</v>
      </c>
    </row>
    <row r="33" spans="22:31" hidden="1" x14ac:dyDescent="0.2">
      <c r="V33" s="4">
        <f>A5</f>
        <v>4</v>
      </c>
      <c r="Y33" s="6">
        <v>5</v>
      </c>
      <c r="Z33" s="3">
        <v>33</v>
      </c>
      <c r="AA33" s="3" t="s">
        <v>85</v>
      </c>
      <c r="AD33" s="3">
        <v>32</v>
      </c>
      <c r="AE33" s="7" t="s">
        <v>86</v>
      </c>
    </row>
    <row r="34" spans="22:31" ht="13.5" hidden="1" thickBot="1" x14ac:dyDescent="0.25">
      <c r="V34" s="10" t="str">
        <f>B5</f>
        <v>( CUATRO PESOS 00/100  M.N.)</v>
      </c>
      <c r="Y34" s="6"/>
      <c r="Z34" s="3">
        <v>34</v>
      </c>
      <c r="AA34" s="3" t="s">
        <v>87</v>
      </c>
      <c r="AD34" s="3">
        <v>33</v>
      </c>
      <c r="AE34" s="7" t="s">
        <v>88</v>
      </c>
    </row>
    <row r="35" spans="22:31" hidden="1" x14ac:dyDescent="0.2">
      <c r="V35" s="12">
        <f>INT($A$5/1000000)</f>
        <v>0</v>
      </c>
      <c r="W35" s="13"/>
      <c r="X35" s="13"/>
      <c r="Y35" s="37">
        <f>INT($A$5/1000000)</f>
        <v>0</v>
      </c>
      <c r="Z35" s="3">
        <v>35</v>
      </c>
      <c r="AA35" s="3" t="s">
        <v>89</v>
      </c>
      <c r="AD35" s="3">
        <v>34</v>
      </c>
      <c r="AE35" s="7" t="s">
        <v>90</v>
      </c>
    </row>
    <row r="36" spans="22:31" hidden="1" x14ac:dyDescent="0.2">
      <c r="V36" s="17">
        <f>INT($A$5/10000)</f>
        <v>0</v>
      </c>
      <c r="W36" s="18">
        <f>INT($A$5/100000)</f>
        <v>0</v>
      </c>
      <c r="X36" s="18">
        <f>INT($A$5/1000000)*10</f>
        <v>0</v>
      </c>
      <c r="Y36" s="19">
        <f>W36-X36</f>
        <v>0</v>
      </c>
      <c r="Z36" s="3">
        <v>36</v>
      </c>
      <c r="AA36" s="3" t="s">
        <v>91</v>
      </c>
      <c r="AD36" s="3">
        <v>35</v>
      </c>
      <c r="AE36" s="7" t="s">
        <v>92</v>
      </c>
    </row>
    <row r="37" spans="22:31" hidden="1" x14ac:dyDescent="0.2">
      <c r="V37" s="17">
        <f>INT($A$5/1000)</f>
        <v>0</v>
      </c>
      <c r="W37" s="18">
        <f>INT($A$5/1000)</f>
        <v>0</v>
      </c>
      <c r="X37" s="18">
        <f>INT($A$5/100000)*100</f>
        <v>0</v>
      </c>
      <c r="Y37" s="19">
        <f>W37-X37</f>
        <v>0</v>
      </c>
      <c r="Z37" s="3">
        <v>37</v>
      </c>
      <c r="AA37" s="3" t="s">
        <v>93</v>
      </c>
      <c r="AD37" s="3">
        <v>36</v>
      </c>
      <c r="AE37" s="7" t="s">
        <v>94</v>
      </c>
    </row>
    <row r="38" spans="22:31" hidden="1" x14ac:dyDescent="0.2">
      <c r="V38" s="17">
        <f>INT($A$5/100)</f>
        <v>0</v>
      </c>
      <c r="W38" s="18">
        <f>INT($A$5/1000)*10</f>
        <v>0</v>
      </c>
      <c r="X38" s="18">
        <f>(INT($A$5/100))</f>
        <v>0</v>
      </c>
      <c r="Y38" s="24">
        <f>-W38+X38</f>
        <v>0</v>
      </c>
      <c r="Z38" s="3">
        <v>38</v>
      </c>
      <c r="AA38" s="3" t="s">
        <v>95</v>
      </c>
      <c r="AD38" s="3">
        <v>37</v>
      </c>
      <c r="AE38" s="7" t="s">
        <v>96</v>
      </c>
    </row>
    <row r="39" spans="22:31" hidden="1" x14ac:dyDescent="0.2">
      <c r="V39" s="17">
        <f>INT($A$5/10)</f>
        <v>0</v>
      </c>
      <c r="W39" s="18">
        <f>INT($A$5/1)</f>
        <v>4</v>
      </c>
      <c r="X39" s="18">
        <f>INT($A$5/100)*100</f>
        <v>0</v>
      </c>
      <c r="Y39" s="24">
        <f>-X39+W39</f>
        <v>4</v>
      </c>
      <c r="Z39" s="3">
        <v>39</v>
      </c>
      <c r="AA39" s="3" t="s">
        <v>97</v>
      </c>
      <c r="AD39" s="3">
        <v>38</v>
      </c>
      <c r="AE39" s="7" t="s">
        <v>98</v>
      </c>
    </row>
    <row r="40" spans="22:31" ht="13.5" hidden="1" thickBot="1" x14ac:dyDescent="0.25">
      <c r="V40" s="29">
        <f>INT($A$5/1)*100</f>
        <v>400</v>
      </c>
      <c r="W40" s="30">
        <f>INT($A$5/0.01)</f>
        <v>400</v>
      </c>
      <c r="X40" s="31"/>
      <c r="Y40" s="32">
        <f>W40-V40</f>
        <v>0</v>
      </c>
      <c r="Z40" s="3">
        <v>40</v>
      </c>
      <c r="AA40" s="3" t="s">
        <v>99</v>
      </c>
      <c r="AD40" s="3">
        <v>39</v>
      </c>
      <c r="AE40" s="7" t="s">
        <v>100</v>
      </c>
    </row>
    <row r="41" spans="22:31" hidden="1" x14ac:dyDescent="0.2">
      <c r="V41" s="4">
        <f>A6</f>
        <v>5</v>
      </c>
      <c r="Y41" s="6">
        <v>6</v>
      </c>
      <c r="Z41" s="3">
        <v>41</v>
      </c>
      <c r="AA41" s="3" t="s">
        <v>101</v>
      </c>
      <c r="AD41" s="3">
        <v>40</v>
      </c>
      <c r="AE41" s="7" t="s">
        <v>102</v>
      </c>
    </row>
    <row r="42" spans="22:31" ht="13.5" hidden="1" thickBot="1" x14ac:dyDescent="0.25">
      <c r="V42" s="10" t="str">
        <f>B6</f>
        <v>( CINCO NUEVOS PESOS 00/100  M.N.)</v>
      </c>
      <c r="Y42" s="3"/>
      <c r="Z42" s="3">
        <v>42</v>
      </c>
      <c r="AA42" s="3" t="s">
        <v>103</v>
      </c>
      <c r="AD42" s="3">
        <v>41</v>
      </c>
      <c r="AE42" s="7" t="s">
        <v>104</v>
      </c>
    </row>
    <row r="43" spans="22:31" hidden="1" x14ac:dyDescent="0.2">
      <c r="V43" s="12">
        <f>INT($A$6/1000000)</f>
        <v>0</v>
      </c>
      <c r="W43" s="13"/>
      <c r="X43" s="13"/>
      <c r="Y43" s="37">
        <f>INT($A$6/1000000)</f>
        <v>0</v>
      </c>
      <c r="Z43" s="3">
        <v>43</v>
      </c>
      <c r="AA43" s="3" t="s">
        <v>105</v>
      </c>
      <c r="AD43" s="3">
        <v>42</v>
      </c>
      <c r="AE43" s="7" t="s">
        <v>106</v>
      </c>
    </row>
    <row r="44" spans="22:31" hidden="1" x14ac:dyDescent="0.2">
      <c r="V44" s="17">
        <f>INT($A$6/100000)</f>
        <v>0</v>
      </c>
      <c r="W44" s="18">
        <f>INT($A$6/100000)</f>
        <v>0</v>
      </c>
      <c r="X44" s="18">
        <f>INT($A$6/1000000)*10</f>
        <v>0</v>
      </c>
      <c r="Y44" s="19">
        <f>W44-X44</f>
        <v>0</v>
      </c>
      <c r="Z44" s="3">
        <v>44</v>
      </c>
      <c r="AA44" s="3" t="s">
        <v>107</v>
      </c>
      <c r="AD44" s="3">
        <v>43</v>
      </c>
      <c r="AE44" s="7" t="s">
        <v>108</v>
      </c>
    </row>
    <row r="45" spans="22:31" hidden="1" x14ac:dyDescent="0.2">
      <c r="V45" s="17">
        <f>INT($A$6/1000)</f>
        <v>0</v>
      </c>
      <c r="W45" s="18">
        <f>INT($A$6/1000)</f>
        <v>0</v>
      </c>
      <c r="X45" s="18">
        <f>INT($A$6/100000)*100</f>
        <v>0</v>
      </c>
      <c r="Y45" s="19">
        <f>W45-X45</f>
        <v>0</v>
      </c>
      <c r="Z45" s="3">
        <v>45</v>
      </c>
      <c r="AA45" s="3" t="s">
        <v>109</v>
      </c>
      <c r="AD45" s="3">
        <v>44</v>
      </c>
      <c r="AE45" s="7" t="s">
        <v>110</v>
      </c>
    </row>
    <row r="46" spans="22:31" hidden="1" x14ac:dyDescent="0.2">
      <c r="V46" s="17">
        <f>INT($A$6/100)</f>
        <v>0</v>
      </c>
      <c r="W46" s="18">
        <f>INT($A$6/1000)*10</f>
        <v>0</v>
      </c>
      <c r="X46" s="18">
        <f>(INT($A$6/100))</f>
        <v>0</v>
      </c>
      <c r="Y46" s="24">
        <f>-W46+X46</f>
        <v>0</v>
      </c>
      <c r="Z46" s="3">
        <v>46</v>
      </c>
      <c r="AA46" s="3" t="s">
        <v>111</v>
      </c>
      <c r="AD46" s="3">
        <v>45</v>
      </c>
      <c r="AE46" s="7" t="s">
        <v>112</v>
      </c>
    </row>
    <row r="47" spans="22:31" hidden="1" x14ac:dyDescent="0.2">
      <c r="V47" s="17">
        <f>INT($A$6/10)</f>
        <v>0</v>
      </c>
      <c r="W47" s="18">
        <f>INT($A$6/1)</f>
        <v>5</v>
      </c>
      <c r="X47" s="18">
        <f>INT($A$6/100)*100</f>
        <v>0</v>
      </c>
      <c r="Y47" s="24">
        <f>-X47+W47</f>
        <v>5</v>
      </c>
      <c r="Z47" s="3">
        <v>47</v>
      </c>
      <c r="AA47" s="3" t="s">
        <v>113</v>
      </c>
      <c r="AD47" s="3">
        <v>46</v>
      </c>
      <c r="AE47" s="7" t="s">
        <v>114</v>
      </c>
    </row>
    <row r="48" spans="22:31" ht="13.5" hidden="1" thickBot="1" x14ac:dyDescent="0.25">
      <c r="V48" s="29">
        <f>INT($A$6/1)*100</f>
        <v>500</v>
      </c>
      <c r="W48" s="30">
        <f>INT($A$6/0.01)</f>
        <v>500</v>
      </c>
      <c r="X48" s="31"/>
      <c r="Y48" s="32">
        <f>W48-V48</f>
        <v>0</v>
      </c>
      <c r="Z48" s="3">
        <v>48</v>
      </c>
      <c r="AA48" s="3" t="s">
        <v>115</v>
      </c>
      <c r="AD48" s="3">
        <v>47</v>
      </c>
      <c r="AE48" s="7" t="s">
        <v>116</v>
      </c>
    </row>
    <row r="49" spans="22:31" hidden="1" x14ac:dyDescent="0.2">
      <c r="V49" s="4">
        <f>A7</f>
        <v>6</v>
      </c>
      <c r="Y49" s="6">
        <v>7</v>
      </c>
      <c r="Z49" s="3">
        <v>49</v>
      </c>
      <c r="AA49" s="3" t="s">
        <v>117</v>
      </c>
      <c r="AD49" s="3">
        <v>48</v>
      </c>
      <c r="AE49" s="7" t="s">
        <v>118</v>
      </c>
    </row>
    <row r="50" spans="22:31" ht="13.5" hidden="1" thickBot="1" x14ac:dyDescent="0.25">
      <c r="V50" s="10" t="str">
        <f>B7</f>
        <v>( SEIS NUEVOS PESOS 00/100  M.N.)</v>
      </c>
      <c r="Y50" s="3"/>
      <c r="Z50" s="3">
        <v>50</v>
      </c>
      <c r="AA50" s="3" t="s">
        <v>119</v>
      </c>
      <c r="AD50" s="3">
        <v>49</v>
      </c>
      <c r="AE50" s="7" t="s">
        <v>120</v>
      </c>
    </row>
    <row r="51" spans="22:31" hidden="1" x14ac:dyDescent="0.2">
      <c r="V51" s="12">
        <f>INT($A$7/1000000)</f>
        <v>0</v>
      </c>
      <c r="W51" s="13"/>
      <c r="X51" s="13"/>
      <c r="Y51" s="37">
        <f>INT($A$7/1000000)</f>
        <v>0</v>
      </c>
      <c r="Z51" s="3">
        <v>51</v>
      </c>
      <c r="AA51" s="3" t="s">
        <v>121</v>
      </c>
      <c r="AD51" s="3">
        <v>50</v>
      </c>
      <c r="AE51" s="7" t="s">
        <v>122</v>
      </c>
    </row>
    <row r="52" spans="22:31" hidden="1" x14ac:dyDescent="0.2">
      <c r="V52" s="17">
        <f>INT($A$7/10000)</f>
        <v>0</v>
      </c>
      <c r="W52" s="18">
        <f>INT($A$7/100000)</f>
        <v>0</v>
      </c>
      <c r="X52" s="18">
        <f>INT($A$7/1000000)*10</f>
        <v>0</v>
      </c>
      <c r="Y52" s="19">
        <f>W52-X52</f>
        <v>0</v>
      </c>
      <c r="Z52" s="3">
        <v>52</v>
      </c>
      <c r="AA52" s="3" t="s">
        <v>123</v>
      </c>
      <c r="AD52" s="3">
        <v>51</v>
      </c>
      <c r="AE52" s="7" t="s">
        <v>124</v>
      </c>
    </row>
    <row r="53" spans="22:31" hidden="1" x14ac:dyDescent="0.2">
      <c r="V53" s="17">
        <f>INT($A$7/1000)</f>
        <v>0</v>
      </c>
      <c r="W53" s="18">
        <f>INT($A$7/1000)</f>
        <v>0</v>
      </c>
      <c r="X53" s="18">
        <f>INT($A$7/100000)*100</f>
        <v>0</v>
      </c>
      <c r="Y53" s="19">
        <f>W53-X53</f>
        <v>0</v>
      </c>
      <c r="Z53" s="3">
        <v>53</v>
      </c>
      <c r="AA53" s="3" t="s">
        <v>125</v>
      </c>
      <c r="AD53" s="3">
        <v>52</v>
      </c>
      <c r="AE53" s="7" t="s">
        <v>126</v>
      </c>
    </row>
    <row r="54" spans="22:31" hidden="1" x14ac:dyDescent="0.2">
      <c r="V54" s="17">
        <f>INT($A$7/100)</f>
        <v>0</v>
      </c>
      <c r="W54" s="18">
        <f>INT($A$7/1000)*10</f>
        <v>0</v>
      </c>
      <c r="X54" s="18">
        <f>(INT($A$7/100))</f>
        <v>0</v>
      </c>
      <c r="Y54" s="24">
        <f>-W54+X54</f>
        <v>0</v>
      </c>
      <c r="Z54" s="3">
        <v>54</v>
      </c>
      <c r="AA54" s="3" t="s">
        <v>127</v>
      </c>
      <c r="AD54" s="3">
        <v>53</v>
      </c>
      <c r="AE54" s="7" t="s">
        <v>68</v>
      </c>
    </row>
    <row r="55" spans="22:31" hidden="1" x14ac:dyDescent="0.2">
      <c r="V55" s="17">
        <f>INT($A$7/10)</f>
        <v>0</v>
      </c>
      <c r="W55" s="18">
        <f>INT($A$7/1)</f>
        <v>6</v>
      </c>
      <c r="X55" s="18">
        <f>INT($A$7/100)*100</f>
        <v>0</v>
      </c>
      <c r="Y55" s="24">
        <f>-X55+W55</f>
        <v>6</v>
      </c>
      <c r="Z55" s="3">
        <v>55</v>
      </c>
      <c r="AA55" s="3" t="s">
        <v>128</v>
      </c>
      <c r="AD55" s="3">
        <v>54</v>
      </c>
      <c r="AE55" s="7" t="s">
        <v>129</v>
      </c>
    </row>
    <row r="56" spans="22:31" ht="13.5" hidden="1" thickBot="1" x14ac:dyDescent="0.25">
      <c r="V56" s="29">
        <f>INT($A$7/1)*100</f>
        <v>600</v>
      </c>
      <c r="W56" s="30">
        <f>INT($A$7/0.01)</f>
        <v>600</v>
      </c>
      <c r="X56" s="31"/>
      <c r="Y56" s="32">
        <f>W56-V56</f>
        <v>0</v>
      </c>
      <c r="Z56" s="3">
        <v>56</v>
      </c>
      <c r="AA56" s="3" t="s">
        <v>130</v>
      </c>
      <c r="AD56" s="3">
        <v>55</v>
      </c>
      <c r="AE56" s="7" t="s">
        <v>131</v>
      </c>
    </row>
    <row r="57" spans="22:31" hidden="1" x14ac:dyDescent="0.2">
      <c r="V57" s="39">
        <f>A8</f>
        <v>7</v>
      </c>
      <c r="Y57" s="6">
        <v>8</v>
      </c>
      <c r="Z57" s="3">
        <v>57</v>
      </c>
      <c r="AA57" s="3" t="s">
        <v>132</v>
      </c>
      <c r="AD57" s="3">
        <v>56</v>
      </c>
      <c r="AE57" s="7" t="s">
        <v>133</v>
      </c>
    </row>
    <row r="58" spans="22:31" ht="13.5" hidden="1" thickBot="1" x14ac:dyDescent="0.25">
      <c r="V58" s="10" t="str">
        <f>B8</f>
        <v xml:space="preserve"> SIETE NUEVOS PESOS 00/100  M.N.)</v>
      </c>
      <c r="Y58" s="3"/>
      <c r="Z58" s="3">
        <v>58</v>
      </c>
      <c r="AA58" s="3" t="s">
        <v>134</v>
      </c>
      <c r="AD58" s="3">
        <v>57</v>
      </c>
      <c r="AE58" s="7" t="s">
        <v>135</v>
      </c>
    </row>
    <row r="59" spans="22:31" hidden="1" x14ac:dyDescent="0.2">
      <c r="V59" s="12">
        <f>INT($A$8/1000000)</f>
        <v>0</v>
      </c>
      <c r="W59" s="13"/>
      <c r="X59" s="13"/>
      <c r="Y59" s="37">
        <f>INT($A$8/1000000)</f>
        <v>0</v>
      </c>
      <c r="Z59" s="3">
        <v>59</v>
      </c>
      <c r="AA59" s="3" t="s">
        <v>136</v>
      </c>
      <c r="AD59" s="3">
        <v>58</v>
      </c>
      <c r="AE59" s="7" t="s">
        <v>137</v>
      </c>
    </row>
    <row r="60" spans="22:31" hidden="1" x14ac:dyDescent="0.2">
      <c r="V60" s="17">
        <f>INT($A$8/10000)</f>
        <v>0</v>
      </c>
      <c r="W60" s="18">
        <f>INT($A$8/100000)</f>
        <v>0</v>
      </c>
      <c r="X60" s="18">
        <f>INT($A$8/1000000)*10</f>
        <v>0</v>
      </c>
      <c r="Y60" s="19">
        <f>W60-X60</f>
        <v>0</v>
      </c>
      <c r="Z60" s="3">
        <v>60</v>
      </c>
      <c r="AA60" s="3" t="s">
        <v>138</v>
      </c>
      <c r="AD60" s="3">
        <v>59</v>
      </c>
      <c r="AE60" s="7" t="s">
        <v>139</v>
      </c>
    </row>
    <row r="61" spans="22:31" hidden="1" x14ac:dyDescent="0.2">
      <c r="V61" s="17">
        <f>INT($A$8/1000)</f>
        <v>0</v>
      </c>
      <c r="W61" s="18">
        <f>INT($A$8/1000)</f>
        <v>0</v>
      </c>
      <c r="X61" s="18">
        <f>INT($A$8/100000)*100</f>
        <v>0</v>
      </c>
      <c r="Y61" s="19">
        <f>W61-X61</f>
        <v>0</v>
      </c>
      <c r="Z61" s="3">
        <v>61</v>
      </c>
      <c r="AA61" s="3" t="s">
        <v>140</v>
      </c>
      <c r="AD61" s="3">
        <v>60</v>
      </c>
      <c r="AE61" s="7" t="s">
        <v>141</v>
      </c>
    </row>
    <row r="62" spans="22:31" hidden="1" x14ac:dyDescent="0.2">
      <c r="V62" s="17">
        <f>INT($A$8/100)</f>
        <v>0</v>
      </c>
      <c r="W62" s="18">
        <f>INT($A$8/1000)*10</f>
        <v>0</v>
      </c>
      <c r="X62" s="18">
        <f>(INT($A$8/100))</f>
        <v>0</v>
      </c>
      <c r="Y62" s="24">
        <f>-W62+X62</f>
        <v>0</v>
      </c>
      <c r="Z62" s="3">
        <v>62</v>
      </c>
      <c r="AA62" s="3" t="s">
        <v>142</v>
      </c>
      <c r="AD62" s="3">
        <v>61</v>
      </c>
      <c r="AE62" s="7" t="s">
        <v>143</v>
      </c>
    </row>
    <row r="63" spans="22:31" hidden="1" x14ac:dyDescent="0.2">
      <c r="V63" s="17">
        <f>INT($A$8/10)</f>
        <v>0</v>
      </c>
      <c r="W63" s="18">
        <f>INT($A$8/1)</f>
        <v>7</v>
      </c>
      <c r="X63" s="18">
        <f>INT($A$8/100)*100</f>
        <v>0</v>
      </c>
      <c r="Y63" s="24">
        <f>-X63+W63</f>
        <v>7</v>
      </c>
      <c r="Z63" s="3">
        <v>63</v>
      </c>
      <c r="AA63" s="3" t="s">
        <v>144</v>
      </c>
      <c r="AD63" s="3">
        <v>62</v>
      </c>
      <c r="AE63" s="7" t="s">
        <v>145</v>
      </c>
    </row>
    <row r="64" spans="22:31" ht="13.5" hidden="1" thickBot="1" x14ac:dyDescent="0.25">
      <c r="V64" s="29">
        <f>INT($A$8/1)*100</f>
        <v>700</v>
      </c>
      <c r="W64" s="30">
        <f>INT($A$8/0.01)</f>
        <v>700</v>
      </c>
      <c r="X64" s="31"/>
      <c r="Y64" s="32">
        <f>W64-V64</f>
        <v>0</v>
      </c>
      <c r="Z64" s="3">
        <v>64</v>
      </c>
      <c r="AA64" s="3" t="s">
        <v>146</v>
      </c>
      <c r="AD64" s="3">
        <v>63</v>
      </c>
      <c r="AE64" s="7" t="s">
        <v>147</v>
      </c>
    </row>
    <row r="65" spans="22:31" hidden="1" x14ac:dyDescent="0.2">
      <c r="V65" s="4">
        <f>A9</f>
        <v>8</v>
      </c>
      <c r="Y65" s="6">
        <v>9</v>
      </c>
      <c r="Z65" s="3">
        <v>65</v>
      </c>
      <c r="AA65" s="3" t="s">
        <v>148</v>
      </c>
      <c r="AD65" s="3">
        <v>64</v>
      </c>
      <c r="AE65" s="7" t="s">
        <v>149</v>
      </c>
    </row>
    <row r="66" spans="22:31" ht="13.5" hidden="1" thickBot="1" x14ac:dyDescent="0.25">
      <c r="V66" s="10" t="str">
        <f>B9</f>
        <v>( OCHO NUEVOS PESOS 00/100  M.N.)</v>
      </c>
      <c r="Y66" s="3"/>
      <c r="Z66" s="3">
        <v>66</v>
      </c>
      <c r="AA66" s="3" t="s">
        <v>150</v>
      </c>
      <c r="AD66" s="3">
        <v>65</v>
      </c>
      <c r="AE66" s="7" t="s">
        <v>149</v>
      </c>
    </row>
    <row r="67" spans="22:31" hidden="1" x14ac:dyDescent="0.2">
      <c r="V67" s="12">
        <f>INT($A$9/1000000)</f>
        <v>0</v>
      </c>
      <c r="W67" s="13"/>
      <c r="X67" s="13"/>
      <c r="Y67" s="37">
        <f>INT($A$9/1000000)</f>
        <v>0</v>
      </c>
      <c r="Z67" s="3">
        <v>67</v>
      </c>
      <c r="AA67" s="3" t="s">
        <v>151</v>
      </c>
      <c r="AD67" s="3">
        <v>66</v>
      </c>
      <c r="AE67" s="7" t="s">
        <v>152</v>
      </c>
    </row>
    <row r="68" spans="22:31" hidden="1" x14ac:dyDescent="0.2">
      <c r="V68" s="17">
        <f>INT($A$9/10000)</f>
        <v>0</v>
      </c>
      <c r="W68" s="18">
        <f>INT($A$9/100000)</f>
        <v>0</v>
      </c>
      <c r="X68" s="18">
        <f>INT($A$9/1000000)*10</f>
        <v>0</v>
      </c>
      <c r="Y68" s="19">
        <f>W68-X68</f>
        <v>0</v>
      </c>
      <c r="Z68" s="3">
        <v>68</v>
      </c>
      <c r="AA68" s="3" t="s">
        <v>153</v>
      </c>
      <c r="AD68" s="3">
        <v>67</v>
      </c>
      <c r="AE68" s="7" t="s">
        <v>154</v>
      </c>
    </row>
    <row r="69" spans="22:31" hidden="1" x14ac:dyDescent="0.2">
      <c r="V69" s="17">
        <f>INT($A$9/1000)</f>
        <v>0</v>
      </c>
      <c r="W69" s="18">
        <f>INT($A$9/1000)</f>
        <v>0</v>
      </c>
      <c r="X69" s="18">
        <f>INT($A$9/100000)*100</f>
        <v>0</v>
      </c>
      <c r="Y69" s="19">
        <f>W69-X69</f>
        <v>0</v>
      </c>
      <c r="Z69" s="3">
        <v>69</v>
      </c>
      <c r="AA69" s="3" t="s">
        <v>155</v>
      </c>
      <c r="AD69" s="3">
        <v>68</v>
      </c>
      <c r="AE69" s="7" t="s">
        <v>156</v>
      </c>
    </row>
    <row r="70" spans="22:31" hidden="1" x14ac:dyDescent="0.2">
      <c r="V70" s="17">
        <f>INT($A$9/100)</f>
        <v>0</v>
      </c>
      <c r="W70" s="18">
        <f>INT($A$9/1000)*10</f>
        <v>0</v>
      </c>
      <c r="X70" s="18">
        <f>(INT($A$9/100))</f>
        <v>0</v>
      </c>
      <c r="Y70" s="24">
        <f>-W70+X70</f>
        <v>0</v>
      </c>
      <c r="Z70" s="3">
        <v>70</v>
      </c>
      <c r="AA70" s="3" t="s">
        <v>157</v>
      </c>
      <c r="AD70" s="3">
        <v>69</v>
      </c>
      <c r="AE70" s="7" t="s">
        <v>158</v>
      </c>
    </row>
    <row r="71" spans="22:31" hidden="1" x14ac:dyDescent="0.2">
      <c r="V71" s="17">
        <f>INT($A$9/10)</f>
        <v>0</v>
      </c>
      <c r="W71" s="18">
        <f>INT($A$9/1)</f>
        <v>8</v>
      </c>
      <c r="X71" s="18">
        <f>INT($A$9/100)*100</f>
        <v>0</v>
      </c>
      <c r="Y71" s="24">
        <f>-X71+W71</f>
        <v>8</v>
      </c>
      <c r="Z71" s="3">
        <v>71</v>
      </c>
      <c r="AA71" s="3" t="s">
        <v>159</v>
      </c>
      <c r="AD71" s="3">
        <v>70</v>
      </c>
      <c r="AE71" s="7" t="s">
        <v>160</v>
      </c>
    </row>
    <row r="72" spans="22:31" ht="13.5" hidden="1" thickBot="1" x14ac:dyDescent="0.25">
      <c r="V72" s="29">
        <f>INT($A$9/1)*100</f>
        <v>800</v>
      </c>
      <c r="W72" s="30">
        <f>INT($A$9/0.01)</f>
        <v>800</v>
      </c>
      <c r="X72" s="31"/>
      <c r="Y72" s="32">
        <f>W72-V72</f>
        <v>0</v>
      </c>
      <c r="Z72" s="3">
        <v>72</v>
      </c>
      <c r="AA72" s="3" t="s">
        <v>161</v>
      </c>
      <c r="AD72" s="3">
        <v>71</v>
      </c>
      <c r="AE72" s="7" t="s">
        <v>162</v>
      </c>
    </row>
    <row r="73" spans="22:31" hidden="1" x14ac:dyDescent="0.2">
      <c r="V73" s="4">
        <f>A10</f>
        <v>9</v>
      </c>
      <c r="Y73" s="6">
        <v>10</v>
      </c>
      <c r="Z73" s="3">
        <v>73</v>
      </c>
      <c r="AA73" s="3" t="s">
        <v>163</v>
      </c>
      <c r="AD73" s="3">
        <v>72</v>
      </c>
      <c r="AE73" s="7" t="s">
        <v>164</v>
      </c>
    </row>
    <row r="74" spans="22:31" ht="13.5" hidden="1" thickBot="1" x14ac:dyDescent="0.25">
      <c r="V74" s="10" t="str">
        <f>B10</f>
        <v>( NUEVE NUEVOS PESOS 00/100  M.N.)</v>
      </c>
      <c r="Y74" s="3"/>
      <c r="Z74" s="3">
        <v>74</v>
      </c>
      <c r="AA74" s="3" t="s">
        <v>165</v>
      </c>
      <c r="AD74" s="3">
        <v>73</v>
      </c>
      <c r="AE74" s="7" t="s">
        <v>166</v>
      </c>
    </row>
    <row r="75" spans="22:31" hidden="1" x14ac:dyDescent="0.2">
      <c r="V75" s="12">
        <f>INT($A$10/1000000)</f>
        <v>0</v>
      </c>
      <c r="W75" s="13"/>
      <c r="X75" s="13"/>
      <c r="Y75" s="37">
        <f>INT($A$10/1000000)</f>
        <v>0</v>
      </c>
      <c r="Z75" s="3">
        <v>75</v>
      </c>
      <c r="AA75" s="3" t="s">
        <v>167</v>
      </c>
      <c r="AD75" s="3">
        <v>74</v>
      </c>
      <c r="AE75" s="7" t="s">
        <v>168</v>
      </c>
    </row>
    <row r="76" spans="22:31" hidden="1" x14ac:dyDescent="0.2">
      <c r="V76" s="17">
        <f>INT($A$10/10000)</f>
        <v>0</v>
      </c>
      <c r="W76" s="18">
        <f>INT($A$10/100000)</f>
        <v>0</v>
      </c>
      <c r="X76" s="18">
        <f>INT($A$10/1000000)*10</f>
        <v>0</v>
      </c>
      <c r="Y76" s="19">
        <f>W76-X76</f>
        <v>0</v>
      </c>
      <c r="Z76" s="3">
        <v>76</v>
      </c>
      <c r="AA76" s="3" t="s">
        <v>169</v>
      </c>
      <c r="AD76" s="3">
        <v>75</v>
      </c>
      <c r="AE76" s="7" t="s">
        <v>170</v>
      </c>
    </row>
    <row r="77" spans="22:31" hidden="1" x14ac:dyDescent="0.2">
      <c r="V77" s="17">
        <f>INT($A$10/1000)</f>
        <v>0</v>
      </c>
      <c r="W77" s="18">
        <f>INT($A$10/1000)</f>
        <v>0</v>
      </c>
      <c r="X77" s="18">
        <f>INT($A$10/100000)*100</f>
        <v>0</v>
      </c>
      <c r="Y77" s="19">
        <f>W77-X77</f>
        <v>0</v>
      </c>
      <c r="Z77" s="3">
        <v>77</v>
      </c>
      <c r="AA77" s="3" t="s">
        <v>171</v>
      </c>
      <c r="AD77" s="3">
        <v>76</v>
      </c>
      <c r="AE77" s="7" t="s">
        <v>172</v>
      </c>
    </row>
    <row r="78" spans="22:31" hidden="1" x14ac:dyDescent="0.2">
      <c r="V78" s="17">
        <f>INT($A$10/100)</f>
        <v>0</v>
      </c>
      <c r="W78" s="18">
        <f>INT($A$10/1000)*10</f>
        <v>0</v>
      </c>
      <c r="X78" s="18">
        <f>(INT($A$10/100))</f>
        <v>0</v>
      </c>
      <c r="Y78" s="24">
        <f>-W78+X78</f>
        <v>0</v>
      </c>
      <c r="Z78" s="3">
        <v>78</v>
      </c>
      <c r="AA78" s="3" t="s">
        <v>173</v>
      </c>
      <c r="AD78" s="3">
        <v>77</v>
      </c>
      <c r="AE78" s="7" t="s">
        <v>174</v>
      </c>
    </row>
    <row r="79" spans="22:31" hidden="1" x14ac:dyDescent="0.2">
      <c r="V79" s="17">
        <f>INT($A$10/10)</f>
        <v>0</v>
      </c>
      <c r="W79" s="18">
        <f>INT($A$10/1)</f>
        <v>9</v>
      </c>
      <c r="X79" s="18">
        <f>INT($A$10/100)*100</f>
        <v>0</v>
      </c>
      <c r="Y79" s="24">
        <f>-X79+W79</f>
        <v>9</v>
      </c>
      <c r="Z79" s="3">
        <v>79</v>
      </c>
      <c r="AA79" s="3" t="s">
        <v>175</v>
      </c>
      <c r="AD79" s="3">
        <v>78</v>
      </c>
      <c r="AE79" s="7" t="s">
        <v>176</v>
      </c>
    </row>
    <row r="80" spans="22:31" ht="13.5" hidden="1" thickBot="1" x14ac:dyDescent="0.25">
      <c r="V80" s="29">
        <f>INT($A$10/1)*100</f>
        <v>900</v>
      </c>
      <c r="W80" s="30">
        <f>INT($A$10/0.01)</f>
        <v>900</v>
      </c>
      <c r="X80" s="31"/>
      <c r="Y80" s="32">
        <f>W80-V80</f>
        <v>0</v>
      </c>
      <c r="Z80" s="3">
        <v>80</v>
      </c>
      <c r="AA80" s="3" t="s">
        <v>177</v>
      </c>
      <c r="AD80" s="3">
        <v>79</v>
      </c>
      <c r="AE80" s="7" t="s">
        <v>178</v>
      </c>
    </row>
    <row r="81" spans="26:31" hidden="1" x14ac:dyDescent="0.2">
      <c r="Z81" s="3">
        <v>81</v>
      </c>
      <c r="AA81" s="3" t="s">
        <v>179</v>
      </c>
      <c r="AD81" s="3">
        <v>80</v>
      </c>
      <c r="AE81" s="7" t="s">
        <v>180</v>
      </c>
    </row>
    <row r="82" spans="26:31" hidden="1" x14ac:dyDescent="0.2">
      <c r="Z82" s="3">
        <v>82</v>
      </c>
      <c r="AA82" s="3" t="s">
        <v>181</v>
      </c>
      <c r="AD82" s="3">
        <v>81</v>
      </c>
      <c r="AE82" s="7" t="s">
        <v>182</v>
      </c>
    </row>
    <row r="83" spans="26:31" hidden="1" x14ac:dyDescent="0.2">
      <c r="Z83" s="3">
        <v>83</v>
      </c>
      <c r="AA83" s="3" t="s">
        <v>183</v>
      </c>
      <c r="AD83" s="3">
        <v>82</v>
      </c>
      <c r="AE83" s="7" t="s">
        <v>184</v>
      </c>
    </row>
    <row r="84" spans="26:31" hidden="1" x14ac:dyDescent="0.2">
      <c r="Z84" s="3">
        <v>84</v>
      </c>
      <c r="AA84" s="3" t="s">
        <v>185</v>
      </c>
      <c r="AD84" s="3">
        <v>83</v>
      </c>
      <c r="AE84" s="7" t="s">
        <v>186</v>
      </c>
    </row>
    <row r="85" spans="26:31" hidden="1" x14ac:dyDescent="0.2">
      <c r="Z85" s="3">
        <v>85</v>
      </c>
      <c r="AA85" s="3" t="s">
        <v>187</v>
      </c>
      <c r="AD85" s="3">
        <v>84</v>
      </c>
      <c r="AE85" s="7" t="s">
        <v>188</v>
      </c>
    </row>
    <row r="86" spans="26:31" hidden="1" x14ac:dyDescent="0.2">
      <c r="Z86" s="3">
        <v>86</v>
      </c>
      <c r="AA86" s="3" t="s">
        <v>189</v>
      </c>
      <c r="AD86" s="3">
        <v>85</v>
      </c>
      <c r="AE86" s="7" t="s">
        <v>190</v>
      </c>
    </row>
    <row r="87" spans="26:31" hidden="1" x14ac:dyDescent="0.2">
      <c r="Z87" s="3">
        <v>87</v>
      </c>
      <c r="AA87" s="3" t="s">
        <v>191</v>
      </c>
      <c r="AD87" s="3">
        <v>86</v>
      </c>
      <c r="AE87" s="7" t="s">
        <v>192</v>
      </c>
    </row>
    <row r="88" spans="26:31" hidden="1" x14ac:dyDescent="0.2">
      <c r="Z88" s="3">
        <v>88</v>
      </c>
      <c r="AA88" s="3" t="s">
        <v>193</v>
      </c>
      <c r="AD88" s="3">
        <v>87</v>
      </c>
      <c r="AE88" s="7" t="s">
        <v>194</v>
      </c>
    </row>
    <row r="89" spans="26:31" hidden="1" x14ac:dyDescent="0.2">
      <c r="Z89" s="3">
        <v>89</v>
      </c>
      <c r="AA89" s="3" t="s">
        <v>195</v>
      </c>
      <c r="AD89" s="3">
        <v>88</v>
      </c>
      <c r="AE89" s="7" t="s">
        <v>196</v>
      </c>
    </row>
    <row r="90" spans="26:31" hidden="1" x14ac:dyDescent="0.2">
      <c r="Z90" s="3">
        <v>90</v>
      </c>
      <c r="AA90" s="3" t="s">
        <v>197</v>
      </c>
      <c r="AD90" s="3">
        <v>89</v>
      </c>
      <c r="AE90" s="7" t="s">
        <v>198</v>
      </c>
    </row>
    <row r="91" spans="26:31" hidden="1" x14ac:dyDescent="0.2">
      <c r="Z91" s="3">
        <v>91</v>
      </c>
      <c r="AA91" s="3" t="s">
        <v>199</v>
      </c>
      <c r="AD91" s="3">
        <v>90</v>
      </c>
      <c r="AE91" s="7" t="s">
        <v>200</v>
      </c>
    </row>
    <row r="92" spans="26:31" hidden="1" x14ac:dyDescent="0.2">
      <c r="Z92" s="3">
        <v>92</v>
      </c>
      <c r="AA92" s="3" t="s">
        <v>201</v>
      </c>
      <c r="AD92" s="3">
        <v>91</v>
      </c>
      <c r="AE92" s="7" t="s">
        <v>202</v>
      </c>
    </row>
    <row r="93" spans="26:31" hidden="1" x14ac:dyDescent="0.2">
      <c r="Z93" s="3">
        <v>93</v>
      </c>
      <c r="AA93" s="3" t="s">
        <v>203</v>
      </c>
      <c r="AD93" s="3">
        <v>92</v>
      </c>
      <c r="AE93" s="7" t="s">
        <v>204</v>
      </c>
    </row>
    <row r="94" spans="26:31" hidden="1" x14ac:dyDescent="0.2">
      <c r="Z94" s="3">
        <v>94</v>
      </c>
      <c r="AA94" s="3" t="s">
        <v>205</v>
      </c>
      <c r="AD94" s="3">
        <v>93</v>
      </c>
      <c r="AE94" s="7" t="s">
        <v>206</v>
      </c>
    </row>
    <row r="95" spans="26:31" hidden="1" x14ac:dyDescent="0.2">
      <c r="Z95" s="3">
        <v>95</v>
      </c>
      <c r="AA95" s="3" t="s">
        <v>207</v>
      </c>
      <c r="AD95" s="3">
        <v>94</v>
      </c>
      <c r="AE95" s="7" t="s">
        <v>208</v>
      </c>
    </row>
    <row r="96" spans="26:31" hidden="1" x14ac:dyDescent="0.2">
      <c r="Z96" s="3">
        <v>96</v>
      </c>
      <c r="AA96" s="3" t="s">
        <v>209</v>
      </c>
      <c r="AD96" s="3">
        <v>95</v>
      </c>
      <c r="AE96" s="7" t="s">
        <v>210</v>
      </c>
    </row>
    <row r="97" spans="26:31" hidden="1" x14ac:dyDescent="0.2">
      <c r="Z97" s="3">
        <v>97</v>
      </c>
      <c r="AA97" s="3" t="s">
        <v>211</v>
      </c>
      <c r="AD97" s="3">
        <v>96</v>
      </c>
      <c r="AE97" s="7" t="s">
        <v>212</v>
      </c>
    </row>
    <row r="98" spans="26:31" hidden="1" x14ac:dyDescent="0.2">
      <c r="Z98" s="3">
        <v>98</v>
      </c>
      <c r="AA98" s="3" t="s">
        <v>213</v>
      </c>
      <c r="AD98" s="3">
        <v>97</v>
      </c>
      <c r="AE98" s="7" t="s">
        <v>214</v>
      </c>
    </row>
    <row r="99" spans="26:31" hidden="1" x14ac:dyDescent="0.2">
      <c r="Z99" s="3">
        <v>99</v>
      </c>
      <c r="AA99" s="3" t="s">
        <v>215</v>
      </c>
      <c r="AD99" s="3">
        <v>98</v>
      </c>
      <c r="AE99" s="7" t="s">
        <v>216</v>
      </c>
    </row>
    <row r="100" spans="26:31" hidden="1" x14ac:dyDescent="0.2">
      <c r="Z100" s="3">
        <v>100</v>
      </c>
      <c r="AA100" s="3" t="s">
        <v>217</v>
      </c>
      <c r="AD100" s="3">
        <v>99</v>
      </c>
      <c r="AE100" s="7" t="s">
        <v>218</v>
      </c>
    </row>
    <row r="101" spans="26:31" hidden="1" x14ac:dyDescent="0.2">
      <c r="AD101" s="3">
        <v>0</v>
      </c>
      <c r="AE101" s="7" t="s">
        <v>219</v>
      </c>
    </row>
  </sheetData>
  <sheetProtection password="F9BE" sheet="1" objects="1" scenarios="1"/>
  <phoneticPr fontId="0" type="noConversion"/>
  <printOptions gridLines="1" gridLinesSet="0"/>
  <pageMargins left="0.75" right="0.75" top="1" bottom="1" header="0.511811024" footer="0.511811024"/>
  <pageSetup orientation="portrait" horizontalDpi="300" verticalDpi="300" r:id="rId1"/>
  <headerFooter alignWithMargins="0">
    <oddHeader>&amp;A</oddHeader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FORMATO TIPO INMUEBLES</vt:lpstr>
      <vt:lpstr>Hoja1</vt:lpstr>
      <vt:lpstr>TEXTOS</vt:lpstr>
      <vt:lpstr>'FORMATO TIPO INMUEBLES'!Área_de_impresión</vt:lpstr>
      <vt:lpstr>'FORMATO TIPO INMUEBLES'!Títulos_a_imprimir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 2000</dc:title>
  <dc:subject>ELABORACION DE FORMATO ACTUALIZADO.</dc:subject>
  <dc:creator>BANCO BAJIO</dc:creator>
  <cp:keywords>BAJISAI00</cp:keywords>
  <dc:description>EDICION ESPECIAL DE FORMATO PARA CONSTRUCCION</dc:description>
  <cp:lastModifiedBy>ABRAHAM HUMBERTO ARZOLA RODRIGUEZ</cp:lastModifiedBy>
  <cp:lastPrinted>2024-10-25T06:13:13Z</cp:lastPrinted>
  <dcterms:created xsi:type="dcterms:W3CDTF">1998-05-03T17:20:22Z</dcterms:created>
  <dcterms:modified xsi:type="dcterms:W3CDTF">2024-10-25T18:27:51Z</dcterms:modified>
</cp:coreProperties>
</file>