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36e9f8f88445ca/Documentos/Valuación/Ingenieria de Costos/"/>
    </mc:Choice>
  </mc:AlternateContent>
  <xr:revisionPtr revIDLastSave="535" documentId="8_{4C2CABE5-EE02-482E-92DA-75677CF9F63F}" xr6:coauthVersionLast="47" xr6:coauthVersionMax="47" xr10:uidLastSave="{2A56F290-8E29-4597-AA15-2E58C811BFA9}"/>
  <bookViews>
    <workbookView xWindow="-120" yWindow="-120" windowWidth="19800" windowHeight="11760" xr2:uid="{42B167BA-F48D-45EC-B811-9C459B470F7D}"/>
  </bookViews>
  <sheets>
    <sheet name="Avalúo de mejoras" sheetId="1" r:id="rId1"/>
    <sheet name="Cálculo ISR" sheetId="3" r:id="rId2"/>
  </sheets>
  <definedNames>
    <definedName name="_xlnm.Print_Area" localSheetId="0">'Avalúo de mejoras'!$A$1:$J$407</definedName>
    <definedName name="_xlnm.Print_Area" localSheetId="1">'Cálculo ISR'!$A$1:$F$58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3" i="1" l="1"/>
  <c r="C249" i="1"/>
  <c r="F46" i="3" l="1"/>
  <c r="C39" i="3"/>
  <c r="F30" i="3"/>
  <c r="F42" i="3" s="1"/>
  <c r="F44" i="3" s="1"/>
  <c r="G313" i="1"/>
  <c r="D44" i="1"/>
  <c r="I257" i="1"/>
  <c r="E258" i="1"/>
  <c r="I258" i="1"/>
  <c r="E259" i="1"/>
  <c r="J259" i="1" s="1"/>
  <c r="I259" i="1"/>
  <c r="I256" i="1"/>
  <c r="E256" i="1"/>
  <c r="J256" i="1" s="1"/>
  <c r="I255" i="1"/>
  <c r="E255" i="1"/>
  <c r="I254" i="1"/>
  <c r="E254" i="1"/>
  <c r="I249" i="1"/>
  <c r="I250" i="1"/>
  <c r="E249" i="1"/>
  <c r="E250" i="1"/>
  <c r="I248" i="1"/>
  <c r="E248" i="1"/>
  <c r="I243" i="1"/>
  <c r="C243" i="1"/>
  <c r="E243" i="1" s="1"/>
  <c r="J243" i="1" s="1"/>
  <c r="F21" i="3"/>
  <c r="C14" i="3"/>
  <c r="F5" i="3"/>
  <c r="E7" i="3" s="1"/>
  <c r="E32" i="3" l="1"/>
  <c r="F17" i="3"/>
  <c r="F19" i="3" s="1"/>
  <c r="F23" i="3" s="1"/>
  <c r="F25" i="3"/>
  <c r="J244" i="1"/>
  <c r="J249" i="1"/>
  <c r="D271" i="1" s="1"/>
  <c r="J248" i="1"/>
  <c r="J258" i="1"/>
  <c r="J255" i="1"/>
  <c r="J250" i="1"/>
  <c r="J254" i="1"/>
  <c r="J260" i="1" s="1"/>
  <c r="E257" i="1"/>
  <c r="J257" i="1" s="1"/>
  <c r="H130" i="1"/>
  <c r="J251" i="1" l="1"/>
  <c r="G308" i="1" l="1"/>
  <c r="G316" i="1" s="1"/>
  <c r="H40" i="1" s="1"/>
  <c r="F48" i="3" s="1"/>
  <c r="F50" i="3" s="1"/>
  <c r="F52" i="3" s="1"/>
  <c r="F54" i="3" s="1"/>
</calcChain>
</file>

<file path=xl/sharedStrings.xml><?xml version="1.0" encoding="utf-8"?>
<sst xmlns="http://schemas.openxmlformats.org/spreadsheetml/2006/main" count="381" uniqueCount="291">
  <si>
    <t xml:space="preserve">             AVALÚO DE MEJORAS</t>
  </si>
  <si>
    <t>Objeto del avalúo</t>
  </si>
  <si>
    <t>Estimar el valor comercial de las mejoras</t>
  </si>
  <si>
    <t>Propósito del avalúo</t>
  </si>
  <si>
    <t>I. Descripción del inmueble a valuar</t>
  </si>
  <si>
    <t>VALUADOR</t>
  </si>
  <si>
    <t>Nombre:</t>
  </si>
  <si>
    <t>César Humberto Madera Robles</t>
  </si>
  <si>
    <t>Cedula Prof:</t>
  </si>
  <si>
    <t>Especialidad:</t>
  </si>
  <si>
    <t>Bienes inmuebles</t>
  </si>
  <si>
    <t>Fecha de avalúo:</t>
  </si>
  <si>
    <t>PROPIETARIO/CLIENTE</t>
  </si>
  <si>
    <t>Domicilio:</t>
  </si>
  <si>
    <t>Lote:</t>
  </si>
  <si>
    <t>Manzana:</t>
  </si>
  <si>
    <t>Régimen de propiedad:</t>
  </si>
  <si>
    <t>Cuenta catastral:</t>
  </si>
  <si>
    <t>Escritura:</t>
  </si>
  <si>
    <t>INPC Inicial</t>
  </si>
  <si>
    <t>INPC Final</t>
  </si>
  <si>
    <t>Factor de referencia</t>
  </si>
  <si>
    <t>II. CARACTERÍSTICAS URBANAS DEL INMUEBLE</t>
  </si>
  <si>
    <t>Clasificación de la zona:</t>
  </si>
  <si>
    <t>Tipos de construcción:</t>
  </si>
  <si>
    <t>Indice de saturación:</t>
  </si>
  <si>
    <t>Población:</t>
  </si>
  <si>
    <t>Media</t>
  </si>
  <si>
    <t>Contaminación ambiental:</t>
  </si>
  <si>
    <t>Normal</t>
  </si>
  <si>
    <t>Uso de suelo:</t>
  </si>
  <si>
    <t>Habitacional</t>
  </si>
  <si>
    <t>Vias de acceso e importancia:</t>
  </si>
  <si>
    <t>Servicios públicos</t>
  </si>
  <si>
    <t>X</t>
  </si>
  <si>
    <t>Agua</t>
  </si>
  <si>
    <t>Gas natural</t>
  </si>
  <si>
    <t>Luz</t>
  </si>
  <si>
    <t>Tv por cable</t>
  </si>
  <si>
    <t>Drenaje</t>
  </si>
  <si>
    <t>Internet</t>
  </si>
  <si>
    <t>Teléfono</t>
  </si>
  <si>
    <t>Equipamiento urbano</t>
  </si>
  <si>
    <t>Parques</t>
  </si>
  <si>
    <t>Abasto</t>
  </si>
  <si>
    <t>Escuelas</t>
  </si>
  <si>
    <t>Oficinas</t>
  </si>
  <si>
    <t>Hospitales</t>
  </si>
  <si>
    <t>Pavimentos</t>
  </si>
  <si>
    <t>Guarniciones</t>
  </si>
  <si>
    <t>Banquetas</t>
  </si>
  <si>
    <t>III. TERRENO</t>
  </si>
  <si>
    <t>Colindancia de vialidades</t>
  </si>
  <si>
    <t>Norte</t>
  </si>
  <si>
    <t>Este</t>
  </si>
  <si>
    <t>Sur</t>
  </si>
  <si>
    <t>Oeste</t>
  </si>
  <si>
    <t>Medidas y colindancias</t>
  </si>
  <si>
    <t>Topografía y configuración</t>
  </si>
  <si>
    <t>Terreno regular plano</t>
  </si>
  <si>
    <t>Caracteristicas panorámicas</t>
  </si>
  <si>
    <t>Servidumbres y restricciones</t>
  </si>
  <si>
    <t>Ninguna aparentemente</t>
  </si>
  <si>
    <t>Fallas</t>
  </si>
  <si>
    <t>Georreferencia</t>
  </si>
  <si>
    <t>N</t>
  </si>
  <si>
    <t>Y</t>
  </si>
  <si>
    <t>O</t>
  </si>
  <si>
    <t>IV. DESCRIPCIÓN GENERAL DEL INMUEBLE</t>
  </si>
  <si>
    <t>Superficies</t>
  </si>
  <si>
    <t>Uso actual</t>
  </si>
  <si>
    <t>Construcción tipo área construida</t>
  </si>
  <si>
    <t>Espacios construidos</t>
  </si>
  <si>
    <t>Superficie terreno</t>
  </si>
  <si>
    <t>Número de niveles</t>
  </si>
  <si>
    <t>Edad aproximada</t>
  </si>
  <si>
    <t>Vida útil remanente</t>
  </si>
  <si>
    <t>Fuente</t>
  </si>
  <si>
    <t>Estado conservación</t>
  </si>
  <si>
    <t>Bueno</t>
  </si>
  <si>
    <t>Calidad de proyecto</t>
  </si>
  <si>
    <t>Unidades rentables</t>
  </si>
  <si>
    <t>V. CONSIDERACIONES PREVIAS AL AVALÚO</t>
  </si>
  <si>
    <t>Ampliación de la descripción del inmueble</t>
  </si>
  <si>
    <t xml:space="preserve">Metodología </t>
  </si>
  <si>
    <t>Enfoque de costos:</t>
  </si>
  <si>
    <t>La valuación del terreno se estima de acuerdo a la Investigación de Mercado. Se aplica el criterio y tablas de Ross-Heidecke, para la estimación de los factores de depreciación. 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</si>
  <si>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Enfoque de ingresos (Valor de capitalización de rentas):</t>
  </si>
  <si>
    <t>Es el valor presente de beneficios futuros derivados de la propiedad y es generalmente medido a través de la capitalización de un nivel específico de ingresos.</t>
  </si>
  <si>
    <t>Enfoque de mercado (Valor comparativo de mercado):</t>
  </si>
  <si>
    <t>Es la cantidad estimada, en términos monetarios a partir del análisis y comparación de bienes iguales o similares al bien objeto de estudio, que han sido vendidos o que se encuentran en proceso de venta en el mercado abierto. Este análisis, para inmuebles especiales, se puede ralizar comparando superficie de construcción, habitaciones de hotel, camas de hospital, etc.</t>
  </si>
  <si>
    <t>Valor comercial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</si>
  <si>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</si>
  <si>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Comentarios generales, supuestos, exclusiones y condiciones limitantes al avalúo</t>
  </si>
  <si>
    <t>El presente análisis presupone que no existe una restricción legal en cuanto a la posesión del bien y al uso lícito del mismo. Los valores de calle y de mercado se estiman con base en la homologación de los comparables obtenidos en la investigación del mercado inmobiliario de la zona de ubicación del inmueble y zonas de características similares. La homologación considera
 las condiciones del inmueble que se analiza.</t>
  </si>
  <si>
    <t>Factores de homologación empleados</t>
  </si>
  <si>
    <t>Sup</t>
  </si>
  <si>
    <t>Superficie contruida/terreno</t>
  </si>
  <si>
    <t>Csp</t>
  </si>
  <si>
    <t>Calidad de los servicios públicos</t>
  </si>
  <si>
    <t>Neg</t>
  </si>
  <si>
    <t>Factor de negociación</t>
  </si>
  <si>
    <t>Ec</t>
  </si>
  <si>
    <t>Estado de conservación</t>
  </si>
  <si>
    <t>Fub</t>
  </si>
  <si>
    <t>Factor de ubicación dentro de la colonia</t>
  </si>
  <si>
    <t>Proy</t>
  </si>
  <si>
    <t>Tfr</t>
  </si>
  <si>
    <t>Tipo de Fracc.</t>
  </si>
  <si>
    <t>Factores de zona</t>
  </si>
  <si>
    <t>For</t>
  </si>
  <si>
    <t>Tipo</t>
  </si>
  <si>
    <t>Factor de forma</t>
  </si>
  <si>
    <t>Turística comercial</t>
  </si>
  <si>
    <t>TC</t>
  </si>
  <si>
    <t>Regular</t>
  </si>
  <si>
    <t>R</t>
  </si>
  <si>
    <t>Comercial de 1°</t>
  </si>
  <si>
    <t>C1</t>
  </si>
  <si>
    <t>Irregular 4L</t>
  </si>
  <si>
    <t>I4L</t>
  </si>
  <si>
    <t>Comercial de 2</t>
  </si>
  <si>
    <t>C2</t>
  </si>
  <si>
    <t>Irregular +4L</t>
  </si>
  <si>
    <t>I+4L</t>
  </si>
  <si>
    <t>Residencial de lujo</t>
  </si>
  <si>
    <t>RL</t>
  </si>
  <si>
    <t>Residencial de 1°</t>
  </si>
  <si>
    <t>R1</t>
  </si>
  <si>
    <t>Residencial de 2°</t>
  </si>
  <si>
    <t>R2</t>
  </si>
  <si>
    <t>Interés social</t>
  </si>
  <si>
    <t>IS</t>
  </si>
  <si>
    <t>Habitacional popular</t>
  </si>
  <si>
    <t>HP</t>
  </si>
  <si>
    <t>Fesq</t>
  </si>
  <si>
    <t>Abreviatura</t>
  </si>
  <si>
    <t>Factor de esquina</t>
  </si>
  <si>
    <t>Top</t>
  </si>
  <si>
    <t>Factor de topografía</t>
  </si>
  <si>
    <t>Interior</t>
  </si>
  <si>
    <t>INT</t>
  </si>
  <si>
    <t>Plano</t>
  </si>
  <si>
    <t>PL</t>
  </si>
  <si>
    <t>Medianero</t>
  </si>
  <si>
    <t>MED</t>
  </si>
  <si>
    <t>Ascendente</t>
  </si>
  <si>
    <t>AS</t>
  </si>
  <si>
    <t>Esquina</t>
  </si>
  <si>
    <t>ESQ</t>
  </si>
  <si>
    <t>Descendente</t>
  </si>
  <si>
    <t>DE</t>
  </si>
  <si>
    <t>Cabecero</t>
  </si>
  <si>
    <t>CAB</t>
  </si>
  <si>
    <t>Accidentado</t>
  </si>
  <si>
    <t>AC</t>
  </si>
  <si>
    <t>Manzanero</t>
  </si>
  <si>
    <t>MAN</t>
  </si>
  <si>
    <t>VI. INVESTIGACIÓN DE MERCADO</t>
  </si>
  <si>
    <t>Inmuebles en venta</t>
  </si>
  <si>
    <t>NO APLICA</t>
  </si>
  <si>
    <t>VII. APLICACIÓN DEL ENFOQUE COMPARATIVO DE MERCADO</t>
  </si>
  <si>
    <t>Terreno</t>
  </si>
  <si>
    <t>Sujeto</t>
  </si>
  <si>
    <t>Vum</t>
  </si>
  <si>
    <t>Factor de homologación</t>
  </si>
  <si>
    <t>Valor unitario del terreno homologado</t>
  </si>
  <si>
    <t>Superficie</t>
  </si>
  <si>
    <t>Precio de mercado ponderado</t>
  </si>
  <si>
    <t>$/m2</t>
  </si>
  <si>
    <t>Indiviso</t>
  </si>
  <si>
    <t>Valor del terreno</t>
  </si>
  <si>
    <t>VIII. APLICACIÓN DEL ENFOQUE DE COSTOS (VALOR FÍSICO O DIRECTO)</t>
  </si>
  <si>
    <t>Fracción</t>
  </si>
  <si>
    <t>Área</t>
  </si>
  <si>
    <t>Factor</t>
  </si>
  <si>
    <t>Valor U.</t>
  </si>
  <si>
    <t>Total</t>
  </si>
  <si>
    <t>Única</t>
  </si>
  <si>
    <t>90.00 m2</t>
  </si>
  <si>
    <t>Construcción original</t>
  </si>
  <si>
    <t>Vrn</t>
  </si>
  <si>
    <t>Edad</t>
  </si>
  <si>
    <t>Vut</t>
  </si>
  <si>
    <t>Fec</t>
  </si>
  <si>
    <t>Vnr</t>
  </si>
  <si>
    <t>Mejoras</t>
  </si>
  <si>
    <t>Valor de reposición nuevo</t>
  </si>
  <si>
    <t>Valor neto de reposición</t>
  </si>
  <si>
    <t>Precios unitarios de clase</t>
  </si>
  <si>
    <t>Precios paramétricos de Varela</t>
  </si>
  <si>
    <t>IX. APLICACIÓN DEL ENFOQUE DE INGRESOS (VALOR DE CAPITALIZACIÓN DE RENTAS)</t>
  </si>
  <si>
    <t>RESULTADO DE LA APLICACIÓN DEL ENFOQUE DE INGRESOS</t>
  </si>
  <si>
    <t>VALOR DE CAPITALIZACIÓN</t>
  </si>
  <si>
    <t>X. RESUMEN DE VALORES</t>
  </si>
  <si>
    <t>Enfoque comparativo de mercado (Valor comparativo de mercado)</t>
  </si>
  <si>
    <t>Enfoque de costos (Valor físico o directo, neto de resposición)</t>
  </si>
  <si>
    <t>Enfoque de ingresos (Valor de capitalización de rentas)</t>
  </si>
  <si>
    <t>XI. 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</si>
  <si>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</si>
  <si>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</t>
  </si>
  <si>
    <t>XII. CONCLUSIÓN</t>
  </si>
  <si>
    <t>Valores actuales</t>
  </si>
  <si>
    <t>Valor actual de las mejoras</t>
  </si>
  <si>
    <t>Ing. César Humberto Madera Robles</t>
  </si>
  <si>
    <t>Director Responsable de Obra DRO 32/337</t>
  </si>
  <si>
    <t>Ced. Prof. 7719337</t>
  </si>
  <si>
    <t>Especialidad valuación</t>
  </si>
  <si>
    <t>XIII. PLANO ARQUITECTÓNICO</t>
  </si>
  <si>
    <t xml:space="preserve"> </t>
  </si>
  <si>
    <t>FACTOR DE ACTUALIZACIÓN</t>
  </si>
  <si>
    <t>FACTOR REFERIDO</t>
  </si>
  <si>
    <t>XIV. REPORTE FOTOGRÁFICO</t>
  </si>
  <si>
    <t>INMUEBLE</t>
  </si>
  <si>
    <t>UNIDAD</t>
  </si>
  <si>
    <t>CANTIDAD</t>
  </si>
  <si>
    <t>Precio m2</t>
  </si>
  <si>
    <t>Costo total terreno</t>
  </si>
  <si>
    <t>m2</t>
  </si>
  <si>
    <t>Compra de terreno</t>
  </si>
  <si>
    <t>Octubre 2018</t>
  </si>
  <si>
    <t>Febrero 2020</t>
  </si>
  <si>
    <t>INPC inicial</t>
  </si>
  <si>
    <t>Septiembre 2018</t>
  </si>
  <si>
    <t>INPC final</t>
  </si>
  <si>
    <t>Septiembre 2024</t>
  </si>
  <si>
    <t>Valor de adquisicion del terreno</t>
  </si>
  <si>
    <t>Utilidad considerada sin mejoras</t>
  </si>
  <si>
    <t>CÁLCULO DE ISR SIN MEJORAS</t>
  </si>
  <si>
    <t>Valor de terreno a valor presente</t>
  </si>
  <si>
    <t>Cálculo del ISR</t>
  </si>
  <si>
    <t>Av. Eugenio Garza Sada No. 10 Fraccionamiento Cavalia Aguascalientes Ags.</t>
  </si>
  <si>
    <t>Privada colectiva</t>
  </si>
  <si>
    <t>XXXXXXXXX</t>
  </si>
  <si>
    <t>Valor referido a febrero del 2020</t>
  </si>
  <si>
    <t>Valor referido  de mejoras a febrero 2020</t>
  </si>
  <si>
    <t>Habitacional residencial</t>
  </si>
  <si>
    <t>Vivienda unifamiliar residencial</t>
  </si>
  <si>
    <t>Av. Eugenio Garza Zada como principal via de acceso</t>
  </si>
  <si>
    <t>Vigilancia privada</t>
  </si>
  <si>
    <t>Av. Eugenio Garza Sada</t>
  </si>
  <si>
    <t>Circuito Cavalia</t>
  </si>
  <si>
    <t>Noreste</t>
  </si>
  <si>
    <t>Sureste</t>
  </si>
  <si>
    <t>Noroeste</t>
  </si>
  <si>
    <t>Suroeste</t>
  </si>
  <si>
    <t>Predio diez</t>
  </si>
  <si>
    <t>Predio doce</t>
  </si>
  <si>
    <t>Circuito P. azabache</t>
  </si>
  <si>
    <t>Área común</t>
  </si>
  <si>
    <t>Vivienda sobre avenida pavimentada</t>
  </si>
  <si>
    <t>No se observan fallas cercanas según el Sistema de Información de Fallas Geológias y grietas, SIFAGG</t>
  </si>
  <si>
    <t>21°54'9.743''</t>
  </si>
  <si>
    <t>102°19'32.004''</t>
  </si>
  <si>
    <t>ESCRITURA</t>
  </si>
  <si>
    <t>Casa-habitación tipo residencial de tres niveles en fraccionamiento Cavalia con acceso controlado</t>
  </si>
  <si>
    <t>Terreno en el cual, el solicitante manifiesta ser el propietario y el mismo realizó mejoras al inmueble, construcción de la misma casa, trabajos de mejoras: suministro e instalación de cisterna prefabricada de 5000 litros debajo de cochera, cochera, cocina integral, bardas perimetrales, patio de servicio, roof garden, terraza, trabajos que refiere termino en el febrero del 2020</t>
  </si>
  <si>
    <t>FIC</t>
  </si>
  <si>
    <t>Fsis</t>
  </si>
  <si>
    <t>Fee</t>
  </si>
  <si>
    <t>FR</t>
  </si>
  <si>
    <t>VNR</t>
  </si>
  <si>
    <t xml:space="preserve">Construcción </t>
  </si>
  <si>
    <t>Accesorios</t>
  </si>
  <si>
    <t>Lavandería</t>
  </si>
  <si>
    <t>Cochera</t>
  </si>
  <si>
    <t>Roof techo</t>
  </si>
  <si>
    <t>Cisterna</t>
  </si>
  <si>
    <t>Cocina integral</t>
  </si>
  <si>
    <t>Bardas</t>
  </si>
  <si>
    <t>Roof garden</t>
  </si>
  <si>
    <t>Patio de servicio</t>
  </si>
  <si>
    <t>Terraza P.B.</t>
  </si>
  <si>
    <t>CASA HABITACIÓN TIPO RESIDENCIAL "CAVALIA"</t>
  </si>
  <si>
    <t>19 de octubre del 2024</t>
  </si>
  <si>
    <t>N.A</t>
  </si>
  <si>
    <t>INPC septiembre 2024</t>
  </si>
  <si>
    <t>INPC enero 2024</t>
  </si>
  <si>
    <t>CÁLCULO DE ISR CON MEJORAS</t>
  </si>
  <si>
    <t>Valor de venta casa</t>
  </si>
  <si>
    <t>Valor actualizado octubre 2024</t>
  </si>
  <si>
    <t>Valor de mercado de la casa octubre 2024</t>
  </si>
  <si>
    <t>Pago aproximado de ISR 30% de la utilidad en años</t>
  </si>
  <si>
    <t>Valor de terreno a valor presente octubre 2024</t>
  </si>
  <si>
    <t>Valor de las mejoras</t>
  </si>
  <si>
    <t>.</t>
  </si>
  <si>
    <t>Mejoras al 80%</t>
  </si>
  <si>
    <t>Utilidad de venta</t>
  </si>
  <si>
    <t>Pago aproximado ISR considerando las mejoras</t>
  </si>
  <si>
    <t>Valor referido de las mejoras</t>
  </si>
  <si>
    <t>VALORES REFERIDOS A FEBRERO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</si>
</sst>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\ &quot;m&quot;"/>
    <numFmt numFmtId="165" formatCode="&quot;$&quot;#,##0.00"/>
    <numFmt numFmtId="166" formatCode="0.00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Bahnschrift Light"/>
      <family val="2"/>
    </font>
    <font>
      <b/>
      <sz val="14"/>
      <color theme="9" tint="-0.499984740745262"/>
      <name val="Bahnschrift Light"/>
      <family val="2"/>
    </font>
    <font>
      <b/>
      <sz val="12"/>
      <color theme="1"/>
      <name val="Bahnschrift Light"/>
      <family val="2"/>
    </font>
    <font>
      <sz val="12"/>
      <color rgb="FF0070C0"/>
      <name val="Bahnschrift Light"/>
      <family val="2"/>
    </font>
    <font>
      <sz val="12"/>
      <color theme="9" tint="-0.249977111117893"/>
      <name val="Bahnschrift Light"/>
      <family val="2"/>
    </font>
    <font>
      <b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rgb="FFFF0000"/>
      <name val="Bahnschrift Light"/>
      <family val="2"/>
    </font>
    <font>
      <b/>
      <sz val="12"/>
      <color theme="9" tint="-0.249977111117893"/>
      <name val="Bahnschrift Light"/>
      <family val="2"/>
    </font>
    <font>
      <sz val="12"/>
      <color theme="7" tint="-0.249977111117893"/>
      <name val="Bahnschrift Light"/>
      <family val="2"/>
    </font>
    <font>
      <sz val="11"/>
      <color theme="1"/>
      <name val="Bahnschrift Light"/>
      <family val="2"/>
    </font>
    <font>
      <b/>
      <sz val="10"/>
      <color theme="7" tint="-0.249977111117893"/>
      <name val="Bahnschrift Light"/>
      <family val="2"/>
    </font>
    <font>
      <b/>
      <sz val="12"/>
      <color theme="7" tint="-0.249977111117893"/>
      <name val="Bahnschrift Light"/>
      <family val="2"/>
    </font>
    <font>
      <b/>
      <sz val="10"/>
      <color rgb="FF0070C0"/>
      <name val="Bahnschrift Light"/>
      <family val="2"/>
    </font>
    <font>
      <b/>
      <sz val="12"/>
      <color rgb="FF0070C0"/>
      <name val="Bahnschrift Light"/>
      <family val="2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70C0"/>
      <name val="Bahnschrift Light"/>
      <family val="2"/>
    </font>
    <font>
      <b/>
      <sz val="11"/>
      <color theme="1"/>
      <name val="Bahnschrift Light"/>
      <family val="2"/>
    </font>
    <font>
      <b/>
      <sz val="11"/>
      <color rgb="FF0070C0"/>
      <name val="Bahnschrift Light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17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2" fontId="5" fillId="0" borderId="0" xfId="0" applyNumberFormat="1" applyFont="1"/>
    <xf numFmtId="9" fontId="5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2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/>
    <xf numFmtId="165" fontId="2" fillId="0" borderId="0" xfId="1" applyNumberFormat="1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right" vertical="center"/>
    </xf>
    <xf numFmtId="9" fontId="8" fillId="0" borderId="0" xfId="2" applyFont="1"/>
    <xf numFmtId="44" fontId="8" fillId="0" borderId="0" xfId="1" applyFont="1"/>
    <xf numFmtId="0" fontId="12" fillId="0" borderId="0" xfId="0" applyFont="1" applyAlignment="1">
      <alignment horizontal="right"/>
    </xf>
    <xf numFmtId="44" fontId="13" fillId="0" borderId="0" xfId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3" borderId="0" xfId="0" applyFont="1" applyFill="1"/>
    <xf numFmtId="0" fontId="4" fillId="2" borderId="0" xfId="0" applyFont="1" applyFill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7" fillId="0" borderId="0" xfId="1" applyFont="1" applyAlignment="1">
      <alignment horizontal="center"/>
    </xf>
    <xf numFmtId="49" fontId="0" fillId="0" borderId="0" xfId="0" applyNumberFormat="1"/>
    <xf numFmtId="44" fontId="0" fillId="0" borderId="0" xfId="1" applyFon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18" fillId="0" borderId="0" xfId="0" applyFont="1"/>
    <xf numFmtId="49" fontId="0" fillId="0" borderId="0" xfId="0" applyNumberFormat="1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6" fontId="5" fillId="0" borderId="0" xfId="0" applyNumberFormat="1" applyFont="1"/>
    <xf numFmtId="165" fontId="21" fillId="0" borderId="0" xfId="0" applyNumberFormat="1" applyFont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1" applyNumberFormat="1" applyFont="1"/>
    <xf numFmtId="0" fontId="2" fillId="0" borderId="0" xfId="0" applyFont="1" applyAlignment="1">
      <alignment vertical="center" wrapText="1"/>
    </xf>
    <xf numFmtId="164" fontId="21" fillId="0" borderId="0" xfId="0" applyNumberFormat="1" applyFont="1"/>
    <xf numFmtId="0" fontId="5" fillId="0" borderId="0" xfId="0" applyFont="1" applyAlignment="1">
      <alignment horizontal="right" vertical="center"/>
    </xf>
    <xf numFmtId="44" fontId="8" fillId="0" borderId="0" xfId="1" applyFont="1" applyFill="1" applyAlignment="1">
      <alignment horizontal="center" vertical="center"/>
    </xf>
    <xf numFmtId="44" fontId="8" fillId="0" borderId="0" xfId="1" applyFont="1" applyFill="1"/>
    <xf numFmtId="2" fontId="2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9" fontId="4" fillId="0" borderId="0" xfId="2" applyFont="1" applyAlignment="1"/>
    <xf numFmtId="0" fontId="22" fillId="0" borderId="0" xfId="0" applyFont="1" applyAlignment="1">
      <alignment horizontal="right"/>
    </xf>
    <xf numFmtId="44" fontId="17" fillId="5" borderId="0" xfId="0" applyNumberFormat="1" applyFont="1" applyFill="1"/>
    <xf numFmtId="0" fontId="24" fillId="0" borderId="0" xfId="0" applyFont="1" applyAlignment="1">
      <alignment horizontal="center" vertical="center"/>
    </xf>
    <xf numFmtId="44" fontId="24" fillId="0" borderId="0" xfId="0" applyNumberFormat="1" applyFont="1"/>
    <xf numFmtId="165" fontId="17" fillId="5" borderId="0" xfId="0" applyNumberFormat="1" applyFont="1" applyFill="1"/>
    <xf numFmtId="44" fontId="17" fillId="5" borderId="0" xfId="1" applyFont="1" applyFill="1"/>
    <xf numFmtId="2" fontId="2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44" fontId="23" fillId="0" borderId="0" xfId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4" fontId="16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15" fillId="0" borderId="0" xfId="1" applyNumberFormat="1" applyFont="1" applyAlignment="1">
      <alignment horizontal="left"/>
    </xf>
    <xf numFmtId="44" fontId="15" fillId="0" borderId="0" xfId="1" applyFont="1" applyAlignment="1">
      <alignment horizontal="left"/>
    </xf>
    <xf numFmtId="0" fontId="6" fillId="0" borderId="0" xfId="0" applyFont="1" applyAlignment="1">
      <alignment horizontal="justify" vertical="justify" wrapText="1"/>
    </xf>
    <xf numFmtId="0" fontId="5" fillId="0" borderId="0" xfId="0" applyFont="1" applyAlignment="1">
      <alignment horizontal="right" vertical="center" wrapText="1"/>
    </xf>
    <xf numFmtId="165" fontId="21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5" fillId="0" borderId="0" xfId="1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4</xdr:row>
      <xdr:rowOff>57150</xdr:rowOff>
    </xdr:from>
    <xdr:to>
      <xdr:col>7</xdr:col>
      <xdr:colOff>172634</xdr:colOff>
      <xdr:row>14</xdr:row>
      <xdr:rowOff>132150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B6DDF5B-9B00-55DB-EB45-0F0D6450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6" y="857250"/>
          <a:ext cx="3439708" cy="19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67</xdr:row>
      <xdr:rowOff>28575</xdr:rowOff>
    </xdr:from>
    <xdr:to>
      <xdr:col>7</xdr:col>
      <xdr:colOff>253576</xdr:colOff>
      <xdr:row>81</xdr:row>
      <xdr:rowOff>61575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2A41AF-4388-8C1A-2E95-2AB34F38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1" y="12973050"/>
          <a:ext cx="3796875" cy="2700000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73</xdr:row>
      <xdr:rowOff>0</xdr:rowOff>
    </xdr:from>
    <xdr:to>
      <xdr:col>3</xdr:col>
      <xdr:colOff>628650</xdr:colOff>
      <xdr:row>74</xdr:row>
      <xdr:rowOff>9525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5996E359-33C7-E434-B4A7-027EB78D8320}"/>
            </a:ext>
          </a:extLst>
        </xdr:cNvPr>
        <xdr:cNvSpPr/>
      </xdr:nvSpPr>
      <xdr:spPr>
        <a:xfrm>
          <a:off x="2609850" y="14087475"/>
          <a:ext cx="257175" cy="200025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552451</xdr:colOff>
      <xdr:row>106</xdr:row>
      <xdr:rowOff>9525</xdr:rowOff>
    </xdr:from>
    <xdr:to>
      <xdr:col>8</xdr:col>
      <xdr:colOff>92743</xdr:colOff>
      <xdr:row>120</xdr:row>
      <xdr:rowOff>42525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0844823-8702-AA39-304D-EF299971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6" y="20602575"/>
          <a:ext cx="3797967" cy="270000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111</xdr:row>
      <xdr:rowOff>104775</xdr:rowOff>
    </xdr:from>
    <xdr:to>
      <xdr:col>3</xdr:col>
      <xdr:colOff>609600</xdr:colOff>
      <xdr:row>112</xdr:row>
      <xdr:rowOff>123825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788C7892-083F-C004-AD3B-477E92E685D1}"/>
            </a:ext>
          </a:extLst>
        </xdr:cNvPr>
        <xdr:cNvSpPr/>
      </xdr:nvSpPr>
      <xdr:spPr>
        <a:xfrm>
          <a:off x="2619375" y="21631275"/>
          <a:ext cx="22860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419100</xdr:colOff>
      <xdr:row>365</xdr:row>
      <xdr:rowOff>57150</xdr:rowOff>
    </xdr:from>
    <xdr:to>
      <xdr:col>3</xdr:col>
      <xdr:colOff>641621</xdr:colOff>
      <xdr:row>374</xdr:row>
      <xdr:rowOff>142650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F96DC-47B9-0EB5-8127-B50B5FE5F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82400775"/>
          <a:ext cx="2460896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365</xdr:row>
      <xdr:rowOff>66675</xdr:rowOff>
    </xdr:from>
    <xdr:to>
      <xdr:col>9</xdr:col>
      <xdr:colOff>144953</xdr:colOff>
      <xdr:row>374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EB2131-5D5E-D525-7619-F71086C13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25" y="82410300"/>
          <a:ext cx="242142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376</xdr:row>
      <xdr:rowOff>114300</xdr:rowOff>
    </xdr:from>
    <xdr:to>
      <xdr:col>4</xdr:col>
      <xdr:colOff>98477</xdr:colOff>
      <xdr:row>386</xdr:row>
      <xdr:rowOff>9300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39B96-35E0-EF86-C76E-518F03EF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84553425"/>
          <a:ext cx="2927402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376</xdr:row>
      <xdr:rowOff>114300</xdr:rowOff>
    </xdr:from>
    <xdr:to>
      <xdr:col>9</xdr:col>
      <xdr:colOff>129886</xdr:colOff>
      <xdr:row>386</xdr:row>
      <xdr:rowOff>9300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915A47-0EA9-91D0-BD10-8B364752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0875" y="84553425"/>
          <a:ext cx="2311111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393</xdr:row>
      <xdr:rowOff>9525</xdr:rowOff>
    </xdr:from>
    <xdr:to>
      <xdr:col>4</xdr:col>
      <xdr:colOff>588738</xdr:colOff>
      <xdr:row>402</xdr:row>
      <xdr:rowOff>95025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F233F6-E8C5-6A7B-B2AF-A7FB5730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87687150"/>
          <a:ext cx="3484338" cy="1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800100</xdr:colOff>
      <xdr:row>392</xdr:row>
      <xdr:rowOff>180975</xdr:rowOff>
    </xdr:from>
    <xdr:to>
      <xdr:col>9</xdr:col>
      <xdr:colOff>714375</xdr:colOff>
      <xdr:row>402</xdr:row>
      <xdr:rowOff>75975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13B5717-CE9A-8439-0F46-DF87C0449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24275" y="87668100"/>
          <a:ext cx="23622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</xdr:colOff>
      <xdr:row>327</xdr:row>
      <xdr:rowOff>180975</xdr:rowOff>
    </xdr:from>
    <xdr:to>
      <xdr:col>9</xdr:col>
      <xdr:colOff>697527</xdr:colOff>
      <xdr:row>360</xdr:row>
      <xdr:rowOff>10379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011CB6-67C7-50AD-4AC2-7E19CA775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707" y="72557368"/>
          <a:ext cx="6034249" cy="61159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BB35-7371-44AF-9EFB-7B8C5B2BC08B}">
  <dimension ref="A3:O364"/>
  <sheetViews>
    <sheetView tabSelected="1" view="pageBreakPreview" zoomScaleNormal="100" zoomScaleSheetLayoutView="100" workbookViewId="0">
      <selection activeCell="N12" sqref="N12"/>
    </sheetView>
  </sheetViews>
  <sheetFormatPr baseColWidth="10" defaultRowHeight="15" x14ac:dyDescent="0.2"/>
  <cols>
    <col min="1" max="1" width="10.42578125" style="2" customWidth="1"/>
    <col min="2" max="2" width="11" style="2" customWidth="1"/>
    <col min="3" max="3" width="12.140625" style="2" customWidth="1"/>
    <col min="4" max="4" width="10.28515625" style="2" customWidth="1"/>
    <col min="5" max="5" width="12.42578125" style="2" customWidth="1"/>
    <col min="6" max="6" width="5.85546875" style="2" customWidth="1"/>
    <col min="7" max="7" width="6.7109375" style="2" customWidth="1"/>
    <col min="8" max="8" width="5.42578125" style="2" customWidth="1"/>
    <col min="9" max="9" width="6.28515625" style="2" customWidth="1"/>
    <col min="10" max="10" width="11.7109375" style="2" customWidth="1"/>
    <col min="11" max="16384" width="11.42578125" style="2"/>
  </cols>
  <sheetData>
    <row r="3" spans="1:10" ht="18" x14ac:dyDescent="0.2">
      <c r="A3" s="1"/>
      <c r="B3" s="105" t="s">
        <v>0</v>
      </c>
      <c r="C3" s="105"/>
      <c r="D3" s="105"/>
      <c r="E3" s="105"/>
      <c r="F3" s="105"/>
      <c r="G3" s="105"/>
      <c r="H3" s="105"/>
      <c r="I3" s="45"/>
      <c r="J3" s="1"/>
    </row>
    <row r="4" spans="1:10" x14ac:dyDescent="0.2">
      <c r="C4" s="3"/>
      <c r="D4" s="3"/>
      <c r="E4" s="3"/>
      <c r="F4" s="3"/>
    </row>
    <row r="5" spans="1:10" x14ac:dyDescent="0.2">
      <c r="B5" s="116"/>
      <c r="C5" s="116"/>
      <c r="D5" s="116"/>
      <c r="E5" s="116"/>
      <c r="F5" s="116"/>
      <c r="G5" s="116"/>
      <c r="H5" s="116"/>
      <c r="I5" s="116"/>
    </row>
    <row r="6" spans="1:10" x14ac:dyDescent="0.2">
      <c r="B6" s="116"/>
      <c r="C6" s="116"/>
      <c r="D6" s="116"/>
      <c r="E6" s="116"/>
      <c r="F6" s="116"/>
      <c r="G6" s="116"/>
      <c r="H6" s="116"/>
      <c r="I6" s="116"/>
    </row>
    <row r="7" spans="1:10" x14ac:dyDescent="0.2">
      <c r="B7" s="116"/>
      <c r="C7" s="116"/>
      <c r="D7" s="116"/>
      <c r="E7" s="116"/>
      <c r="F7" s="116"/>
      <c r="G7" s="116"/>
      <c r="H7" s="116"/>
      <c r="I7" s="116"/>
    </row>
    <row r="8" spans="1:10" x14ac:dyDescent="0.2">
      <c r="B8" s="116"/>
      <c r="C8" s="116"/>
      <c r="D8" s="116"/>
      <c r="E8" s="116"/>
      <c r="F8" s="116"/>
      <c r="G8" s="116"/>
      <c r="H8" s="116"/>
      <c r="I8" s="116"/>
    </row>
    <row r="9" spans="1:10" x14ac:dyDescent="0.2">
      <c r="B9" s="116"/>
      <c r="C9" s="116"/>
      <c r="D9" s="116"/>
      <c r="E9" s="116"/>
      <c r="F9" s="116"/>
      <c r="G9" s="116"/>
      <c r="H9" s="116"/>
      <c r="I9" s="116"/>
    </row>
    <row r="10" spans="1:10" x14ac:dyDescent="0.2">
      <c r="B10" s="116"/>
      <c r="C10" s="116"/>
      <c r="D10" s="116"/>
      <c r="E10" s="116"/>
      <c r="F10" s="116"/>
      <c r="G10" s="116"/>
      <c r="H10" s="116"/>
      <c r="I10" s="116"/>
    </row>
    <row r="11" spans="1:10" x14ac:dyDescent="0.2">
      <c r="B11" s="116"/>
      <c r="C11" s="116"/>
      <c r="D11" s="116"/>
      <c r="E11" s="116"/>
      <c r="F11" s="116"/>
      <c r="G11" s="116"/>
      <c r="H11" s="116"/>
      <c r="I11" s="116"/>
    </row>
    <row r="12" spans="1:10" x14ac:dyDescent="0.2">
      <c r="B12" s="116"/>
      <c r="C12" s="116"/>
      <c r="D12" s="116"/>
      <c r="E12" s="116"/>
      <c r="F12" s="116"/>
      <c r="G12" s="116"/>
      <c r="H12" s="116"/>
      <c r="I12" s="116"/>
    </row>
    <row r="13" spans="1:10" x14ac:dyDescent="0.2">
      <c r="B13" s="116"/>
      <c r="C13" s="116"/>
      <c r="D13" s="116"/>
      <c r="E13" s="116"/>
      <c r="F13" s="116"/>
      <c r="G13" s="116"/>
      <c r="H13" s="116"/>
      <c r="I13" s="116"/>
    </row>
    <row r="14" spans="1:10" x14ac:dyDescent="0.2">
      <c r="B14" s="116"/>
      <c r="C14" s="116"/>
      <c r="D14" s="116"/>
      <c r="E14" s="116"/>
      <c r="F14" s="116"/>
      <c r="G14" s="116"/>
      <c r="H14" s="116"/>
      <c r="I14" s="116"/>
    </row>
    <row r="15" spans="1:10" x14ac:dyDescent="0.2">
      <c r="B15" s="116"/>
      <c r="C15" s="116"/>
      <c r="D15" s="116"/>
      <c r="E15" s="116"/>
      <c r="F15" s="116"/>
      <c r="G15" s="116"/>
      <c r="H15" s="116"/>
      <c r="I15" s="116"/>
    </row>
    <row r="17" spans="1:10" x14ac:dyDescent="0.2">
      <c r="B17" s="4" t="s">
        <v>1</v>
      </c>
      <c r="D17" s="5" t="s">
        <v>2</v>
      </c>
    </row>
    <row r="18" spans="1:10" x14ac:dyDescent="0.2">
      <c r="B18" s="4" t="s">
        <v>3</v>
      </c>
      <c r="D18" s="5" t="s">
        <v>230</v>
      </c>
    </row>
    <row r="20" spans="1:10" ht="14.25" customHeight="1" x14ac:dyDescent="0.2">
      <c r="A20" s="106" t="s">
        <v>4</v>
      </c>
      <c r="B20" s="107"/>
      <c r="C20" s="107"/>
      <c r="D20" s="107"/>
      <c r="E20" s="107"/>
      <c r="F20" s="107"/>
      <c r="G20" s="107"/>
      <c r="H20" s="107"/>
      <c r="I20" s="107"/>
      <c r="J20" s="108"/>
    </row>
    <row r="21" spans="1:10" ht="14.25" customHeight="1" x14ac:dyDescent="0.2">
      <c r="A21" s="109"/>
      <c r="B21" s="110"/>
      <c r="C21" s="110"/>
      <c r="D21" s="110"/>
      <c r="E21" s="110"/>
      <c r="F21" s="110"/>
      <c r="G21" s="110"/>
      <c r="H21" s="110"/>
      <c r="I21" s="110"/>
      <c r="J21" s="111"/>
    </row>
    <row r="22" spans="1:10" ht="15" customHeight="1" x14ac:dyDescent="0.2">
      <c r="B22" s="117" t="s">
        <v>273</v>
      </c>
      <c r="C22" s="117"/>
      <c r="D22" s="117"/>
      <c r="E22" s="117"/>
      <c r="F22" s="117"/>
      <c r="G22" s="117"/>
      <c r="H22" s="117"/>
      <c r="I22" s="117"/>
    </row>
    <row r="23" spans="1:10" x14ac:dyDescent="0.2">
      <c r="B23" s="118"/>
      <c r="C23" s="118"/>
      <c r="D23" s="118"/>
      <c r="E23" s="118"/>
      <c r="F23" s="118"/>
      <c r="G23" s="118"/>
      <c r="H23" s="118"/>
      <c r="I23" s="118"/>
    </row>
    <row r="25" spans="1:10" x14ac:dyDescent="0.2">
      <c r="B25" s="119" t="s">
        <v>5</v>
      </c>
      <c r="C25" s="119"/>
      <c r="D25" s="119"/>
      <c r="E25" s="119"/>
      <c r="F25" s="119"/>
      <c r="G25" s="119"/>
      <c r="H25" s="119"/>
      <c r="I25" s="119"/>
    </row>
    <row r="26" spans="1:10" x14ac:dyDescent="0.2">
      <c r="B26" s="7" t="s">
        <v>6</v>
      </c>
      <c r="C26" s="5" t="s">
        <v>7</v>
      </c>
    </row>
    <row r="27" spans="1:10" x14ac:dyDescent="0.2">
      <c r="B27" s="7" t="s">
        <v>8</v>
      </c>
      <c r="C27" s="5">
        <v>7719337</v>
      </c>
    </row>
    <row r="28" spans="1:10" x14ac:dyDescent="0.2">
      <c r="B28" s="7" t="s">
        <v>9</v>
      </c>
      <c r="C28" s="5" t="s">
        <v>10</v>
      </c>
    </row>
    <row r="29" spans="1:10" x14ac:dyDescent="0.2">
      <c r="B29" s="7" t="s">
        <v>11</v>
      </c>
      <c r="C29" s="5" t="s">
        <v>274</v>
      </c>
    </row>
    <row r="31" spans="1:10" x14ac:dyDescent="0.2">
      <c r="B31" s="119" t="s">
        <v>12</v>
      </c>
      <c r="C31" s="119"/>
      <c r="D31" s="119"/>
      <c r="E31" s="119"/>
      <c r="F31" s="119"/>
      <c r="G31" s="119"/>
      <c r="H31" s="119"/>
      <c r="I31" s="119"/>
    </row>
    <row r="32" spans="1:10" ht="27.75" customHeight="1" x14ac:dyDescent="0.2">
      <c r="B32" s="8" t="s">
        <v>13</v>
      </c>
      <c r="C32" s="120" t="s">
        <v>231</v>
      </c>
      <c r="D32" s="120"/>
      <c r="E32" s="120"/>
      <c r="F32" s="120"/>
      <c r="G32" s="120"/>
      <c r="H32" s="120"/>
      <c r="I32" s="120"/>
      <c r="J32" s="9"/>
    </row>
    <row r="33" spans="1:10" x14ac:dyDescent="0.2">
      <c r="B33" s="7" t="s">
        <v>14</v>
      </c>
      <c r="C33" s="5">
        <v>20</v>
      </c>
      <c r="D33" s="5"/>
      <c r="E33" s="5"/>
      <c r="F33" s="5"/>
      <c r="G33" s="5"/>
      <c r="H33" s="5"/>
      <c r="I33" s="5"/>
    </row>
    <row r="34" spans="1:10" x14ac:dyDescent="0.2">
      <c r="B34" s="7" t="s">
        <v>15</v>
      </c>
      <c r="C34" s="5">
        <v>5</v>
      </c>
      <c r="D34" s="5"/>
      <c r="E34" s="5"/>
      <c r="F34" s="5"/>
      <c r="G34" s="5"/>
      <c r="H34" s="5"/>
      <c r="I34" s="5"/>
    </row>
    <row r="35" spans="1:10" x14ac:dyDescent="0.2">
      <c r="B35" s="7" t="s">
        <v>16</v>
      </c>
      <c r="C35" s="5" t="s">
        <v>232</v>
      </c>
      <c r="D35" s="5"/>
      <c r="E35" s="5"/>
      <c r="F35" s="5"/>
      <c r="G35" s="5"/>
      <c r="H35" s="5"/>
      <c r="I35" s="5"/>
    </row>
    <row r="36" spans="1:10" x14ac:dyDescent="0.2">
      <c r="B36" s="7" t="s">
        <v>17</v>
      </c>
      <c r="C36" s="5" t="s">
        <v>233</v>
      </c>
      <c r="D36" s="5"/>
      <c r="E36" s="5"/>
      <c r="F36" s="5"/>
      <c r="G36" s="5"/>
      <c r="H36" s="5"/>
      <c r="I36" s="5"/>
    </row>
    <row r="37" spans="1:10" x14ac:dyDescent="0.2">
      <c r="B37" s="7" t="s">
        <v>18</v>
      </c>
      <c r="C37" s="5" t="s">
        <v>233</v>
      </c>
      <c r="D37" s="5"/>
      <c r="E37" s="5"/>
      <c r="F37" s="5"/>
      <c r="G37" s="5"/>
      <c r="H37" s="5"/>
      <c r="I37" s="5"/>
    </row>
    <row r="39" spans="1:10" x14ac:dyDescent="0.2">
      <c r="B39" s="112" t="s">
        <v>234</v>
      </c>
      <c r="C39" s="112"/>
      <c r="D39" s="112"/>
      <c r="E39" s="112"/>
      <c r="F39" s="3"/>
      <c r="H39" s="10"/>
      <c r="I39" s="10"/>
      <c r="J39" s="10"/>
    </row>
    <row r="40" spans="1:10" x14ac:dyDescent="0.2">
      <c r="H40" s="113">
        <f>+G316</f>
        <v>4747447.9344846252</v>
      </c>
      <c r="I40" s="114"/>
      <c r="J40" s="114"/>
    </row>
    <row r="41" spans="1:10" x14ac:dyDescent="0.2">
      <c r="B41" s="2" t="s">
        <v>19</v>
      </c>
      <c r="C41" s="5">
        <v>136.08000000000001</v>
      </c>
      <c r="D41" s="11">
        <v>43831</v>
      </c>
      <c r="H41" s="114"/>
      <c r="I41" s="114"/>
      <c r="J41" s="114"/>
    </row>
    <row r="42" spans="1:10" ht="15" customHeight="1" x14ac:dyDescent="0.2">
      <c r="B42" s="2" t="s">
        <v>20</v>
      </c>
      <c r="C42" s="5">
        <v>106.447</v>
      </c>
      <c r="D42" s="11">
        <v>45536</v>
      </c>
      <c r="H42" s="115" t="s">
        <v>235</v>
      </c>
      <c r="I42" s="115"/>
      <c r="J42" s="115"/>
    </row>
    <row r="43" spans="1:10" x14ac:dyDescent="0.2">
      <c r="H43" s="115"/>
      <c r="I43" s="115"/>
      <c r="J43" s="115"/>
    </row>
    <row r="44" spans="1:10" x14ac:dyDescent="0.2">
      <c r="B44" s="2" t="s">
        <v>21</v>
      </c>
      <c r="D44" s="64">
        <f>+C42/C41</f>
        <v>0.78223838918283362</v>
      </c>
      <c r="H44" s="115"/>
      <c r="I44" s="115"/>
      <c r="J44" s="115"/>
    </row>
    <row r="45" spans="1:10" x14ac:dyDescent="0.2">
      <c r="D45" s="5"/>
    </row>
    <row r="48" spans="1:10" x14ac:dyDescent="0.2">
      <c r="A48" s="1"/>
      <c r="B48" s="91" t="s">
        <v>22</v>
      </c>
      <c r="C48" s="91"/>
      <c r="D48" s="91"/>
      <c r="E48" s="91"/>
      <c r="F48" s="91"/>
      <c r="G48" s="91"/>
      <c r="H48" s="91"/>
      <c r="I48" s="91"/>
      <c r="J48" s="1"/>
    </row>
    <row r="50" spans="2:9" x14ac:dyDescent="0.2">
      <c r="C50" s="7" t="s">
        <v>23</v>
      </c>
      <c r="D50" s="5" t="s">
        <v>236</v>
      </c>
    </row>
    <row r="51" spans="2:9" x14ac:dyDescent="0.2">
      <c r="C51" s="7" t="s">
        <v>24</v>
      </c>
      <c r="D51" s="5" t="s">
        <v>237</v>
      </c>
    </row>
    <row r="52" spans="2:9" x14ac:dyDescent="0.2">
      <c r="C52" s="7" t="s">
        <v>25</v>
      </c>
      <c r="D52" s="14">
        <v>0.9</v>
      </c>
    </row>
    <row r="53" spans="2:9" x14ac:dyDescent="0.2">
      <c r="C53" s="7" t="s">
        <v>26</v>
      </c>
      <c r="D53" s="5" t="s">
        <v>27</v>
      </c>
    </row>
    <row r="54" spans="2:9" x14ac:dyDescent="0.2">
      <c r="C54" s="7" t="s">
        <v>28</v>
      </c>
      <c r="D54" s="5" t="s">
        <v>29</v>
      </c>
    </row>
    <row r="55" spans="2:9" x14ac:dyDescent="0.2">
      <c r="C55" s="7" t="s">
        <v>30</v>
      </c>
      <c r="D55" s="5" t="s">
        <v>31</v>
      </c>
    </row>
    <row r="56" spans="2:9" x14ac:dyDescent="0.2">
      <c r="C56" s="7" t="s">
        <v>32</v>
      </c>
      <c r="D56" s="5" t="s">
        <v>238</v>
      </c>
    </row>
    <row r="58" spans="2:9" x14ac:dyDescent="0.2">
      <c r="B58" s="7" t="s">
        <v>33</v>
      </c>
      <c r="C58" s="15" t="s">
        <v>34</v>
      </c>
      <c r="D58" s="5" t="s">
        <v>35</v>
      </c>
      <c r="G58" s="15" t="s">
        <v>34</v>
      </c>
      <c r="H58" s="5" t="s">
        <v>36</v>
      </c>
      <c r="I58" s="5"/>
    </row>
    <row r="59" spans="2:9" x14ac:dyDescent="0.2">
      <c r="C59" s="15" t="s">
        <v>34</v>
      </c>
      <c r="D59" s="5" t="s">
        <v>37</v>
      </c>
      <c r="G59" s="15" t="s">
        <v>34</v>
      </c>
      <c r="H59" s="5" t="s">
        <v>38</v>
      </c>
      <c r="I59" s="5"/>
    </row>
    <row r="60" spans="2:9" x14ac:dyDescent="0.2">
      <c r="C60" s="15" t="s">
        <v>34</v>
      </c>
      <c r="D60" s="5" t="s">
        <v>39</v>
      </c>
      <c r="G60" s="15" t="s">
        <v>34</v>
      </c>
      <c r="H60" s="5" t="s">
        <v>40</v>
      </c>
      <c r="I60" s="5"/>
    </row>
    <row r="61" spans="2:9" x14ac:dyDescent="0.2">
      <c r="C61" s="15" t="s">
        <v>34</v>
      </c>
      <c r="D61" s="5" t="s">
        <v>41</v>
      </c>
      <c r="G61" s="15" t="s">
        <v>34</v>
      </c>
      <c r="H61" s="5" t="s">
        <v>239</v>
      </c>
      <c r="I61" s="5"/>
    </row>
    <row r="63" spans="2:9" x14ac:dyDescent="0.2">
      <c r="B63" s="7" t="s">
        <v>42</v>
      </c>
      <c r="C63" s="15" t="s">
        <v>34</v>
      </c>
      <c r="D63" s="5" t="s">
        <v>43</v>
      </c>
      <c r="G63" s="15" t="s">
        <v>34</v>
      </c>
      <c r="H63" s="5" t="s">
        <v>44</v>
      </c>
      <c r="I63" s="5"/>
    </row>
    <row r="64" spans="2:9" x14ac:dyDescent="0.2">
      <c r="C64" s="15" t="s">
        <v>34</v>
      </c>
      <c r="D64" s="5" t="s">
        <v>45</v>
      </c>
      <c r="G64" s="15" t="s">
        <v>34</v>
      </c>
      <c r="H64" s="5" t="s">
        <v>46</v>
      </c>
      <c r="I64" s="5"/>
    </row>
    <row r="65" spans="3:9" x14ac:dyDescent="0.2">
      <c r="C65" s="15"/>
      <c r="D65" s="5" t="s">
        <v>47</v>
      </c>
      <c r="G65" s="15" t="s">
        <v>34</v>
      </c>
      <c r="H65" s="5" t="s">
        <v>48</v>
      </c>
      <c r="I65" s="5"/>
    </row>
    <row r="66" spans="3:9" x14ac:dyDescent="0.2">
      <c r="C66" s="15" t="s">
        <v>34</v>
      </c>
      <c r="D66" s="5" t="s">
        <v>49</v>
      </c>
      <c r="G66" s="15" t="s">
        <v>34</v>
      </c>
      <c r="H66" s="5" t="s">
        <v>50</v>
      </c>
      <c r="I66" s="5"/>
    </row>
    <row r="67" spans="3:9" x14ac:dyDescent="0.2">
      <c r="C67" s="16"/>
      <c r="D67" s="5"/>
      <c r="G67" s="16"/>
      <c r="H67" s="5"/>
      <c r="I67" s="5"/>
    </row>
    <row r="83" spans="1:10" x14ac:dyDescent="0.2">
      <c r="A83" s="1"/>
      <c r="B83" s="98" t="s">
        <v>51</v>
      </c>
      <c r="C83" s="98"/>
      <c r="D83" s="98"/>
      <c r="E83" s="98"/>
      <c r="F83" s="98"/>
      <c r="G83" s="98"/>
      <c r="H83" s="98"/>
      <c r="I83" s="44"/>
      <c r="J83" s="1"/>
    </row>
    <row r="84" spans="1:10" x14ac:dyDescent="0.2">
      <c r="B84" s="4" t="s">
        <v>52</v>
      </c>
    </row>
    <row r="85" spans="1:10" x14ac:dyDescent="0.2">
      <c r="B85" s="2" t="s">
        <v>53</v>
      </c>
      <c r="C85" s="5" t="s">
        <v>240</v>
      </c>
      <c r="E85" s="2" t="s">
        <v>54</v>
      </c>
      <c r="G85" s="5" t="s">
        <v>240</v>
      </c>
    </row>
    <row r="86" spans="1:10" x14ac:dyDescent="0.2">
      <c r="B86" s="2" t="s">
        <v>55</v>
      </c>
      <c r="C86" s="5" t="s">
        <v>241</v>
      </c>
      <c r="E86" s="2" t="s">
        <v>56</v>
      </c>
      <c r="G86" s="5" t="s">
        <v>241</v>
      </c>
    </row>
    <row r="87" spans="1:10" x14ac:dyDescent="0.2">
      <c r="G87" s="4"/>
    </row>
    <row r="88" spans="1:10" x14ac:dyDescent="0.2">
      <c r="B88" s="4" t="s">
        <v>57</v>
      </c>
      <c r="H88" s="5"/>
      <c r="I88" s="5"/>
    </row>
    <row r="89" spans="1:10" x14ac:dyDescent="0.2">
      <c r="B89" s="2" t="s">
        <v>242</v>
      </c>
      <c r="C89" s="13">
        <v>8.3800000000000008</v>
      </c>
      <c r="D89" s="5" t="s">
        <v>246</v>
      </c>
      <c r="F89" s="2" t="s">
        <v>244</v>
      </c>
      <c r="H89" s="75">
        <v>11</v>
      </c>
      <c r="I89" s="5" t="s">
        <v>248</v>
      </c>
    </row>
    <row r="90" spans="1:10" x14ac:dyDescent="0.2">
      <c r="B90" s="2" t="s">
        <v>243</v>
      </c>
      <c r="C90" s="13">
        <v>17</v>
      </c>
      <c r="D90" s="5" t="s">
        <v>247</v>
      </c>
      <c r="F90" s="2" t="s">
        <v>244</v>
      </c>
      <c r="H90" s="75">
        <v>13.96</v>
      </c>
      <c r="I90" s="5" t="s">
        <v>249</v>
      </c>
    </row>
    <row r="91" spans="1:10" x14ac:dyDescent="0.2">
      <c r="B91" s="2" t="s">
        <v>170</v>
      </c>
      <c r="C91" s="64">
        <v>1.1867000000000001</v>
      </c>
      <c r="F91" s="2" t="s">
        <v>245</v>
      </c>
      <c r="H91" s="75">
        <v>4.01</v>
      </c>
      <c r="I91" s="5" t="s">
        <v>248</v>
      </c>
    </row>
    <row r="94" spans="1:10" x14ac:dyDescent="0.2">
      <c r="D94" s="7" t="s">
        <v>58</v>
      </c>
      <c r="E94" s="5" t="s">
        <v>59</v>
      </c>
    </row>
    <row r="95" spans="1:10" x14ac:dyDescent="0.2">
      <c r="D95" s="7" t="s">
        <v>60</v>
      </c>
      <c r="E95" s="5" t="s">
        <v>250</v>
      </c>
    </row>
    <row r="96" spans="1:10" x14ac:dyDescent="0.2">
      <c r="D96" s="7" t="s">
        <v>61</v>
      </c>
      <c r="E96" s="5" t="s">
        <v>62</v>
      </c>
      <c r="F96" s="5"/>
    </row>
    <row r="98" spans="2:9" x14ac:dyDescent="0.2">
      <c r="B98" s="4" t="s">
        <v>63</v>
      </c>
    </row>
    <row r="100" spans="2:9" ht="30.75" customHeight="1" x14ac:dyDescent="0.2">
      <c r="B100" s="89" t="s">
        <v>251</v>
      </c>
      <c r="C100" s="89"/>
      <c r="D100" s="89"/>
      <c r="E100" s="89"/>
      <c r="F100" s="89"/>
      <c r="G100" s="89"/>
      <c r="H100" s="89"/>
      <c r="I100" s="89"/>
    </row>
    <row r="102" spans="2:9" x14ac:dyDescent="0.2">
      <c r="B102" s="4" t="s">
        <v>64</v>
      </c>
    </row>
    <row r="104" spans="2:9" ht="15.75" customHeight="1" x14ac:dyDescent="0.2">
      <c r="B104" s="7" t="s">
        <v>34</v>
      </c>
      <c r="C104" s="90">
        <v>776319.13</v>
      </c>
      <c r="D104" s="90"/>
      <c r="E104" s="7" t="s">
        <v>65</v>
      </c>
      <c r="F104" s="90" t="s">
        <v>252</v>
      </c>
      <c r="G104" s="90"/>
      <c r="H104" s="90"/>
      <c r="I104" s="90"/>
    </row>
    <row r="105" spans="2:9" ht="15.75" customHeight="1" x14ac:dyDescent="0.2">
      <c r="B105" s="7" t="s">
        <v>66</v>
      </c>
      <c r="C105" s="90">
        <v>2424464.85</v>
      </c>
      <c r="D105" s="90"/>
      <c r="E105" s="7" t="s">
        <v>67</v>
      </c>
      <c r="F105" s="90" t="s">
        <v>253</v>
      </c>
      <c r="G105" s="90"/>
      <c r="H105" s="90"/>
      <c r="I105" s="90"/>
    </row>
    <row r="123" spans="1:10" x14ac:dyDescent="0.2">
      <c r="A123" s="1"/>
      <c r="B123" s="91" t="s">
        <v>68</v>
      </c>
      <c r="C123" s="91"/>
      <c r="D123" s="91"/>
      <c r="E123" s="91"/>
      <c r="F123" s="91"/>
      <c r="G123" s="91"/>
      <c r="H123" s="91"/>
      <c r="I123" s="46"/>
      <c r="J123" s="1"/>
    </row>
    <row r="125" spans="1:10" x14ac:dyDescent="0.2">
      <c r="B125" s="2" t="s">
        <v>69</v>
      </c>
    </row>
    <row r="126" spans="1:10" x14ac:dyDescent="0.2">
      <c r="G126" s="8" t="s">
        <v>70</v>
      </c>
      <c r="H126" s="5" t="s">
        <v>31</v>
      </c>
      <c r="I126" s="5"/>
    </row>
    <row r="127" spans="1:10" ht="36" customHeight="1" x14ac:dyDescent="0.2">
      <c r="B127" s="89" t="s">
        <v>71</v>
      </c>
      <c r="C127" s="89"/>
      <c r="D127" s="17">
        <v>196</v>
      </c>
      <c r="G127" s="8" t="s">
        <v>72</v>
      </c>
      <c r="H127" s="5">
        <v>7</v>
      </c>
      <c r="I127" s="5"/>
    </row>
    <row r="128" spans="1:10" x14ac:dyDescent="0.2">
      <c r="B128" s="87" t="s">
        <v>73</v>
      </c>
      <c r="C128" s="87"/>
      <c r="D128" s="104">
        <v>183.06</v>
      </c>
      <c r="G128" s="8" t="s">
        <v>74</v>
      </c>
      <c r="H128" s="5">
        <v>3</v>
      </c>
      <c r="I128" s="5"/>
    </row>
    <row r="129" spans="1:10" x14ac:dyDescent="0.2">
      <c r="B129" s="87"/>
      <c r="C129" s="87"/>
      <c r="D129" s="104"/>
      <c r="G129" s="8" t="s">
        <v>75</v>
      </c>
      <c r="H129" s="5">
        <v>4</v>
      </c>
      <c r="I129" s="5"/>
    </row>
    <row r="130" spans="1:10" x14ac:dyDescent="0.2">
      <c r="G130" s="8" t="s">
        <v>76</v>
      </c>
      <c r="H130" s="5">
        <f>60-H129</f>
        <v>56</v>
      </c>
      <c r="I130" s="5"/>
    </row>
    <row r="131" spans="1:10" x14ac:dyDescent="0.2">
      <c r="B131" s="2" t="s">
        <v>77</v>
      </c>
      <c r="C131" s="5" t="s">
        <v>254</v>
      </c>
      <c r="G131" s="8" t="s">
        <v>78</v>
      </c>
      <c r="H131" s="5" t="s">
        <v>79</v>
      </c>
      <c r="I131" s="5"/>
    </row>
    <row r="132" spans="1:10" x14ac:dyDescent="0.2">
      <c r="G132" s="8" t="s">
        <v>80</v>
      </c>
      <c r="H132" s="5" t="s">
        <v>79</v>
      </c>
      <c r="I132" s="5"/>
    </row>
    <row r="133" spans="1:10" x14ac:dyDescent="0.2">
      <c r="G133" s="8" t="s">
        <v>81</v>
      </c>
      <c r="H133" s="5">
        <v>1</v>
      </c>
      <c r="I133" s="5"/>
    </row>
    <row r="136" spans="1:10" x14ac:dyDescent="0.2">
      <c r="A136" s="1"/>
      <c r="B136" s="91" t="s">
        <v>82</v>
      </c>
      <c r="C136" s="91"/>
      <c r="D136" s="91"/>
      <c r="E136" s="91"/>
      <c r="F136" s="91"/>
      <c r="G136" s="91"/>
      <c r="H136" s="91"/>
      <c r="I136" s="46"/>
      <c r="J136" s="1"/>
    </row>
    <row r="138" spans="1:10" x14ac:dyDescent="0.2">
      <c r="B138" s="2" t="s">
        <v>83</v>
      </c>
    </row>
    <row r="140" spans="1:10" ht="15" customHeight="1" x14ac:dyDescent="0.2">
      <c r="B140" s="118" t="s">
        <v>255</v>
      </c>
      <c r="C140" s="118"/>
      <c r="D140" s="118"/>
      <c r="E140" s="118"/>
      <c r="F140" s="118"/>
      <c r="G140" s="118"/>
      <c r="H140" s="118"/>
      <c r="I140" s="118"/>
    </row>
    <row r="141" spans="1:10" x14ac:dyDescent="0.2">
      <c r="B141" s="118"/>
      <c r="C141" s="118"/>
      <c r="D141" s="118"/>
      <c r="E141" s="118"/>
      <c r="F141" s="118"/>
      <c r="G141" s="118"/>
      <c r="H141" s="118"/>
      <c r="I141" s="118"/>
    </row>
    <row r="142" spans="1:10" ht="38.25" customHeight="1" x14ac:dyDescent="0.2">
      <c r="B142" s="118" t="s">
        <v>256</v>
      </c>
      <c r="C142" s="118"/>
      <c r="D142" s="118"/>
      <c r="E142" s="118"/>
      <c r="F142" s="118"/>
      <c r="G142" s="118"/>
      <c r="H142" s="118"/>
      <c r="I142" s="118"/>
    </row>
    <row r="143" spans="1:10" ht="50.25" customHeight="1" x14ac:dyDescent="0.2">
      <c r="B143" s="118"/>
      <c r="C143" s="118"/>
      <c r="D143" s="118"/>
      <c r="E143" s="118"/>
      <c r="F143" s="118"/>
      <c r="G143" s="118"/>
      <c r="H143" s="118"/>
      <c r="I143" s="118"/>
    </row>
    <row r="145" spans="2:9" x14ac:dyDescent="0.2">
      <c r="B145" s="4" t="s">
        <v>84</v>
      </c>
    </row>
    <row r="147" spans="2:9" x14ac:dyDescent="0.2">
      <c r="B147" s="2" t="s">
        <v>85</v>
      </c>
    </row>
    <row r="148" spans="2:9" ht="138" customHeight="1" x14ac:dyDescent="0.2">
      <c r="B148" s="124" t="s">
        <v>86</v>
      </c>
      <c r="C148" s="124"/>
      <c r="D148" s="124"/>
      <c r="E148" s="124"/>
      <c r="F148" s="124"/>
      <c r="G148" s="124"/>
      <c r="H148" s="124"/>
      <c r="I148" s="124"/>
    </row>
    <row r="149" spans="2:9" x14ac:dyDescent="0.2">
      <c r="B149" s="2" t="s">
        <v>87</v>
      </c>
    </row>
    <row r="150" spans="2:9" ht="44.25" customHeight="1" x14ac:dyDescent="0.2">
      <c r="B150" s="125" t="s">
        <v>88</v>
      </c>
      <c r="C150" s="125"/>
      <c r="D150" s="125"/>
      <c r="E150" s="125"/>
      <c r="F150" s="125"/>
      <c r="G150" s="125"/>
      <c r="H150" s="125"/>
      <c r="I150" s="125"/>
    </row>
    <row r="151" spans="2:9" x14ac:dyDescent="0.2">
      <c r="B151" s="2" t="s">
        <v>89</v>
      </c>
    </row>
    <row r="152" spans="2:9" ht="91.5" customHeight="1" x14ac:dyDescent="0.2">
      <c r="B152" s="124" t="s">
        <v>90</v>
      </c>
      <c r="C152" s="124"/>
      <c r="D152" s="124"/>
      <c r="E152" s="124"/>
      <c r="F152" s="124"/>
      <c r="G152" s="124"/>
      <c r="H152" s="124"/>
      <c r="I152" s="124"/>
    </row>
    <row r="153" spans="2:9" x14ac:dyDescent="0.2">
      <c r="B153" s="2" t="s">
        <v>91</v>
      </c>
    </row>
    <row r="154" spans="2:9" ht="102.75" customHeight="1" x14ac:dyDescent="0.2">
      <c r="B154" s="124" t="s">
        <v>92</v>
      </c>
      <c r="C154" s="124"/>
      <c r="D154" s="124"/>
      <c r="E154" s="124"/>
      <c r="F154" s="124"/>
      <c r="G154" s="124"/>
      <c r="H154" s="124"/>
      <c r="I154" s="124"/>
    </row>
    <row r="157" spans="2:9" x14ac:dyDescent="0.2">
      <c r="B157" s="2" t="s">
        <v>93</v>
      </c>
    </row>
    <row r="158" spans="2:9" ht="130.5" customHeight="1" x14ac:dyDescent="0.2">
      <c r="B158" s="124" t="s">
        <v>94</v>
      </c>
      <c r="C158" s="124"/>
      <c r="D158" s="124"/>
      <c r="E158" s="124"/>
      <c r="F158" s="124"/>
      <c r="G158" s="124"/>
      <c r="H158" s="124"/>
      <c r="I158" s="124"/>
    </row>
    <row r="160" spans="2:9" x14ac:dyDescent="0.2">
      <c r="B160" s="2" t="s">
        <v>95</v>
      </c>
    </row>
    <row r="162" spans="2:9" ht="30.75" customHeight="1" x14ac:dyDescent="0.2">
      <c r="B162" s="18" t="s">
        <v>96</v>
      </c>
      <c r="C162" s="89" t="s">
        <v>97</v>
      </c>
      <c r="D162" s="89"/>
      <c r="E162" s="18" t="s">
        <v>98</v>
      </c>
      <c r="F162" s="18"/>
      <c r="G162" s="89" t="s">
        <v>99</v>
      </c>
      <c r="H162" s="89"/>
      <c r="I162" s="89"/>
    </row>
    <row r="163" spans="2:9" ht="36" customHeight="1" x14ac:dyDescent="0.2">
      <c r="B163" s="18" t="s">
        <v>100</v>
      </c>
      <c r="C163" s="89" t="s">
        <v>101</v>
      </c>
      <c r="D163" s="89"/>
      <c r="E163" s="18" t="s">
        <v>102</v>
      </c>
      <c r="F163" s="18"/>
      <c r="G163" s="89" t="s">
        <v>103</v>
      </c>
      <c r="H163" s="89"/>
      <c r="I163" s="89"/>
    </row>
    <row r="164" spans="2:9" ht="36.75" customHeight="1" x14ac:dyDescent="0.2">
      <c r="B164" s="18" t="s">
        <v>104</v>
      </c>
      <c r="C164" s="89" t="s">
        <v>105</v>
      </c>
      <c r="D164" s="89"/>
      <c r="E164" s="18" t="s">
        <v>106</v>
      </c>
      <c r="F164" s="18"/>
      <c r="G164" s="89" t="s">
        <v>80</v>
      </c>
      <c r="H164" s="89"/>
      <c r="I164" s="89"/>
    </row>
    <row r="166" spans="2:9" ht="25.5" x14ac:dyDescent="0.2">
      <c r="B166" s="19" t="s">
        <v>107</v>
      </c>
      <c r="C166" s="20" t="s">
        <v>108</v>
      </c>
      <c r="D166" s="20" t="s">
        <v>109</v>
      </c>
      <c r="E166" s="19" t="s">
        <v>110</v>
      </c>
      <c r="F166" s="19"/>
      <c r="G166" s="19" t="s">
        <v>111</v>
      </c>
      <c r="H166" s="86" t="s">
        <v>112</v>
      </c>
      <c r="I166" s="86"/>
    </row>
    <row r="167" spans="2:9" x14ac:dyDescent="0.2">
      <c r="B167" s="6"/>
      <c r="C167" s="12"/>
      <c r="D167" s="12"/>
      <c r="E167" s="6"/>
      <c r="F167" s="6"/>
      <c r="G167" s="6"/>
      <c r="H167" s="12"/>
      <c r="I167" s="12"/>
    </row>
    <row r="168" spans="2:9" x14ac:dyDescent="0.2">
      <c r="B168" s="21" t="s">
        <v>113</v>
      </c>
      <c r="C168" s="22" t="s">
        <v>114</v>
      </c>
      <c r="D168" s="23">
        <v>1</v>
      </c>
      <c r="E168" s="22" t="s">
        <v>115</v>
      </c>
      <c r="F168" s="22"/>
      <c r="G168" s="22" t="s">
        <v>116</v>
      </c>
      <c r="H168" s="85">
        <v>1</v>
      </c>
      <c r="I168" s="85"/>
    </row>
    <row r="169" spans="2:9" x14ac:dyDescent="0.2">
      <c r="B169" s="21" t="s">
        <v>117</v>
      </c>
      <c r="C169" s="22" t="s">
        <v>118</v>
      </c>
      <c r="D169" s="23">
        <v>0.9</v>
      </c>
      <c r="E169" s="22" t="s">
        <v>119</v>
      </c>
      <c r="F169" s="22"/>
      <c r="G169" s="22" t="s">
        <v>120</v>
      </c>
      <c r="H169" s="85">
        <v>0.9</v>
      </c>
      <c r="I169" s="85"/>
    </row>
    <row r="170" spans="2:9" x14ac:dyDescent="0.2">
      <c r="B170" s="21" t="s">
        <v>121</v>
      </c>
      <c r="C170" s="22" t="s">
        <v>122</v>
      </c>
      <c r="D170" s="23">
        <v>0.8</v>
      </c>
      <c r="E170" s="22" t="s">
        <v>123</v>
      </c>
      <c r="F170" s="22"/>
      <c r="G170" s="22" t="s">
        <v>124</v>
      </c>
      <c r="H170" s="85">
        <v>0.8</v>
      </c>
      <c r="I170" s="85"/>
    </row>
    <row r="171" spans="2:9" x14ac:dyDescent="0.2">
      <c r="B171" s="21" t="s">
        <v>125</v>
      </c>
      <c r="C171" s="24" t="s">
        <v>126</v>
      </c>
      <c r="D171" s="25">
        <v>0.7</v>
      </c>
      <c r="E171" s="26"/>
      <c r="F171" s="26"/>
      <c r="G171" s="26"/>
      <c r="H171" s="26"/>
      <c r="I171" s="26"/>
    </row>
    <row r="172" spans="2:9" x14ac:dyDescent="0.2">
      <c r="B172" s="21" t="s">
        <v>127</v>
      </c>
      <c r="C172" s="24" t="s">
        <v>128</v>
      </c>
      <c r="D172" s="25">
        <v>0.6</v>
      </c>
    </row>
    <row r="173" spans="2:9" x14ac:dyDescent="0.2">
      <c r="B173" s="21" t="s">
        <v>129</v>
      </c>
      <c r="C173" s="24" t="s">
        <v>130</v>
      </c>
      <c r="D173" s="25">
        <v>0.5</v>
      </c>
    </row>
    <row r="174" spans="2:9" x14ac:dyDescent="0.2">
      <c r="B174" s="21" t="s">
        <v>131</v>
      </c>
      <c r="C174" s="24" t="s">
        <v>132</v>
      </c>
      <c r="D174" s="25">
        <v>0.4</v>
      </c>
    </row>
    <row r="175" spans="2:9" x14ac:dyDescent="0.2">
      <c r="B175" s="21" t="s">
        <v>133</v>
      </c>
      <c r="C175" s="24" t="s">
        <v>134</v>
      </c>
      <c r="D175" s="25">
        <v>0.3</v>
      </c>
    </row>
    <row r="177" spans="1:10" ht="25.5" x14ac:dyDescent="0.2">
      <c r="B177" s="20" t="s">
        <v>135</v>
      </c>
      <c r="C177" s="20" t="s">
        <v>136</v>
      </c>
      <c r="D177" s="20" t="s">
        <v>137</v>
      </c>
      <c r="E177" s="20" t="s">
        <v>138</v>
      </c>
      <c r="F177" s="20"/>
      <c r="G177" s="20" t="s">
        <v>136</v>
      </c>
      <c r="H177" s="86" t="s">
        <v>139</v>
      </c>
      <c r="I177" s="86"/>
      <c r="J177" s="20"/>
    </row>
    <row r="178" spans="1:10" x14ac:dyDescent="0.2"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 x14ac:dyDescent="0.2">
      <c r="B179" s="22" t="s">
        <v>140</v>
      </c>
      <c r="C179" s="22" t="s">
        <v>141</v>
      </c>
      <c r="D179" s="23">
        <v>0.85</v>
      </c>
      <c r="E179" s="22" t="s">
        <v>142</v>
      </c>
      <c r="F179" s="22"/>
      <c r="G179" s="22" t="s">
        <v>143</v>
      </c>
      <c r="H179" s="23">
        <v>1</v>
      </c>
      <c r="I179" s="23"/>
    </row>
    <row r="180" spans="1:10" x14ac:dyDescent="0.2">
      <c r="B180" s="22" t="s">
        <v>144</v>
      </c>
      <c r="C180" s="22" t="s">
        <v>145</v>
      </c>
      <c r="D180" s="23">
        <v>1</v>
      </c>
      <c r="E180" s="22" t="s">
        <v>146</v>
      </c>
      <c r="F180" s="22"/>
      <c r="G180" s="22" t="s">
        <v>147</v>
      </c>
      <c r="H180" s="23">
        <v>0.9</v>
      </c>
      <c r="I180" s="23"/>
    </row>
    <row r="181" spans="1:10" x14ac:dyDescent="0.2">
      <c r="B181" s="22" t="s">
        <v>148</v>
      </c>
      <c r="C181" s="22" t="s">
        <v>149</v>
      </c>
      <c r="D181" s="23">
        <v>1.1499999999999999</v>
      </c>
      <c r="E181" s="22" t="s">
        <v>150</v>
      </c>
      <c r="F181" s="22"/>
      <c r="G181" s="22" t="s">
        <v>151</v>
      </c>
      <c r="H181" s="23">
        <v>0.9</v>
      </c>
      <c r="I181" s="23"/>
    </row>
    <row r="182" spans="1:10" x14ac:dyDescent="0.2">
      <c r="B182" s="22" t="s">
        <v>152</v>
      </c>
      <c r="C182" s="22" t="s">
        <v>153</v>
      </c>
      <c r="D182" s="23">
        <v>1.25</v>
      </c>
      <c r="E182" s="22" t="s">
        <v>154</v>
      </c>
      <c r="F182" s="22"/>
      <c r="G182" s="22" t="s">
        <v>155</v>
      </c>
      <c r="H182" s="23">
        <v>0.8</v>
      </c>
      <c r="I182" s="23"/>
    </row>
    <row r="183" spans="1:10" x14ac:dyDescent="0.2">
      <c r="B183" s="22" t="s">
        <v>156</v>
      </c>
      <c r="C183" s="22" t="s">
        <v>157</v>
      </c>
      <c r="D183" s="23">
        <v>1.35</v>
      </c>
      <c r="E183" s="22"/>
      <c r="F183" s="22"/>
      <c r="G183" s="22"/>
      <c r="H183" s="22"/>
      <c r="I183" s="22"/>
    </row>
    <row r="190" spans="1:10" x14ac:dyDescent="0.2">
      <c r="A190" s="1"/>
      <c r="B190" s="91" t="s">
        <v>158</v>
      </c>
      <c r="C190" s="91"/>
      <c r="D190" s="91"/>
      <c r="E190" s="91"/>
      <c r="F190" s="91"/>
      <c r="G190" s="91"/>
      <c r="H190" s="91"/>
      <c r="I190" s="46"/>
      <c r="J190" s="1"/>
    </row>
    <row r="192" spans="1:10" x14ac:dyDescent="0.2">
      <c r="B192" s="2" t="s">
        <v>159</v>
      </c>
    </row>
    <row r="193" spans="1:10" ht="15.75" customHeight="1" x14ac:dyDescent="0.2">
      <c r="C193" s="16">
        <v>1</v>
      </c>
      <c r="D193" s="16">
        <v>2</v>
      </c>
      <c r="E193" s="16">
        <v>3</v>
      </c>
      <c r="F193" s="87">
        <v>4</v>
      </c>
      <c r="G193" s="87"/>
      <c r="H193" s="87">
        <v>5</v>
      </c>
      <c r="I193" s="87"/>
    </row>
    <row r="195" spans="1:10" x14ac:dyDescent="0.2">
      <c r="C195" s="88" t="s">
        <v>160</v>
      </c>
      <c r="D195" s="88"/>
      <c r="E195" s="88"/>
      <c r="F195" s="88"/>
      <c r="G195" s="88"/>
      <c r="H195" s="88"/>
      <c r="I195" s="88"/>
    </row>
    <row r="196" spans="1:10" x14ac:dyDescent="0.2">
      <c r="C196" s="88"/>
      <c r="D196" s="88"/>
      <c r="E196" s="88"/>
      <c r="F196" s="88"/>
      <c r="G196" s="88"/>
      <c r="H196" s="88"/>
      <c r="I196" s="88"/>
    </row>
    <row r="201" spans="1:10" x14ac:dyDescent="0.2">
      <c r="A201" s="1"/>
      <c r="B201" s="91" t="s">
        <v>161</v>
      </c>
      <c r="C201" s="91"/>
      <c r="D201" s="91"/>
      <c r="E201" s="91"/>
      <c r="F201" s="91"/>
      <c r="G201" s="91"/>
      <c r="H201" s="91"/>
      <c r="I201" s="46"/>
      <c r="J201" s="1"/>
    </row>
    <row r="203" spans="1:10" x14ac:dyDescent="0.2">
      <c r="B203" s="2" t="s">
        <v>162</v>
      </c>
    </row>
    <row r="204" spans="1:10" ht="15.75" customHeight="1" x14ac:dyDescent="0.2">
      <c r="B204" s="16" t="s">
        <v>163</v>
      </c>
      <c r="C204" s="16">
        <v>1</v>
      </c>
      <c r="D204" s="16">
        <v>2</v>
      </c>
      <c r="E204" s="16">
        <v>3</v>
      </c>
      <c r="F204" s="87">
        <v>4</v>
      </c>
      <c r="G204" s="87"/>
      <c r="H204" s="87">
        <v>5</v>
      </c>
      <c r="I204" s="87"/>
    </row>
    <row r="205" spans="1:10" x14ac:dyDescent="0.2">
      <c r="B205" s="2" t="s">
        <v>164</v>
      </c>
    </row>
    <row r="206" spans="1:10" x14ac:dyDescent="0.2">
      <c r="B206" s="2" t="s">
        <v>96</v>
      </c>
    </row>
    <row r="207" spans="1:10" x14ac:dyDescent="0.2">
      <c r="B207" s="2" t="s">
        <v>100</v>
      </c>
    </row>
    <row r="208" spans="1:10" x14ac:dyDescent="0.2">
      <c r="B208" s="2" t="s">
        <v>104</v>
      </c>
    </row>
    <row r="209" spans="1:10" x14ac:dyDescent="0.2">
      <c r="B209" s="2" t="s">
        <v>98</v>
      </c>
    </row>
    <row r="210" spans="1:10" x14ac:dyDescent="0.2">
      <c r="B210" s="2" t="s">
        <v>138</v>
      </c>
    </row>
    <row r="211" spans="1:10" x14ac:dyDescent="0.2">
      <c r="B211" s="2" t="s">
        <v>110</v>
      </c>
    </row>
    <row r="212" spans="1:10" x14ac:dyDescent="0.2">
      <c r="B212" s="2" t="s">
        <v>107</v>
      </c>
    </row>
    <row r="213" spans="1:10" x14ac:dyDescent="0.2">
      <c r="B213" s="2" t="s">
        <v>135</v>
      </c>
    </row>
    <row r="214" spans="1:10" ht="33.75" customHeight="1" x14ac:dyDescent="0.2">
      <c r="A214" s="96" t="s">
        <v>165</v>
      </c>
      <c r="B214" s="96"/>
      <c r="C214" s="27">
        <v>0</v>
      </c>
      <c r="D214" s="27">
        <v>0</v>
      </c>
      <c r="E214" s="27">
        <v>0</v>
      </c>
      <c r="F214" s="84">
        <v>0</v>
      </c>
      <c r="G214" s="84"/>
      <c r="H214" s="84">
        <v>0</v>
      </c>
      <c r="I214" s="84"/>
    </row>
    <row r="215" spans="1:10" ht="35.25" customHeight="1" x14ac:dyDescent="0.2">
      <c r="A215" s="96" t="s">
        <v>166</v>
      </c>
      <c r="B215" s="96"/>
      <c r="C215" s="27">
        <v>0</v>
      </c>
      <c r="D215" s="27">
        <v>0</v>
      </c>
      <c r="E215" s="27">
        <v>0</v>
      </c>
      <c r="F215" s="84">
        <v>0</v>
      </c>
      <c r="G215" s="84"/>
      <c r="H215" s="84">
        <v>0</v>
      </c>
      <c r="I215" s="84"/>
    </row>
    <row r="217" spans="1:10" x14ac:dyDescent="0.2">
      <c r="B217" s="26" t="s">
        <v>167</v>
      </c>
      <c r="C217" s="27">
        <v>0</v>
      </c>
      <c r="G217" s="21" t="s">
        <v>168</v>
      </c>
      <c r="J217" s="2" t="s">
        <v>169</v>
      </c>
    </row>
    <row r="219" spans="1:10" x14ac:dyDescent="0.2">
      <c r="B219" s="26" t="s">
        <v>170</v>
      </c>
      <c r="C219" s="28">
        <v>1</v>
      </c>
      <c r="E219" s="21" t="s">
        <v>171</v>
      </c>
      <c r="F219" s="21"/>
      <c r="G219" s="97" t="s">
        <v>160</v>
      </c>
      <c r="H219" s="97"/>
      <c r="I219" s="49"/>
    </row>
    <row r="233" spans="1:10" ht="15.75" customHeight="1" x14ac:dyDescent="0.2">
      <c r="A233" s="98" t="s">
        <v>172</v>
      </c>
      <c r="B233" s="98"/>
      <c r="C233" s="98"/>
      <c r="D233" s="98"/>
      <c r="E233" s="98"/>
      <c r="F233" s="98"/>
      <c r="G233" s="98"/>
      <c r="H233" s="98"/>
      <c r="I233" s="98"/>
      <c r="J233" s="98"/>
    </row>
    <row r="234" spans="1:10" x14ac:dyDescent="0.2">
      <c r="B234" s="29"/>
      <c r="C234" s="29"/>
      <c r="D234" s="29"/>
      <c r="E234" s="29"/>
      <c r="F234" s="29"/>
      <c r="G234" s="29"/>
      <c r="H234" s="29"/>
      <c r="I234" s="29"/>
    </row>
    <row r="235" spans="1:10" x14ac:dyDescent="0.2">
      <c r="B235" s="30" t="s">
        <v>162</v>
      </c>
    </row>
    <row r="236" spans="1:10" x14ac:dyDescent="0.2">
      <c r="B236" s="2" t="s">
        <v>173</v>
      </c>
      <c r="C236" s="2" t="s">
        <v>174</v>
      </c>
      <c r="D236" s="2" t="s">
        <v>175</v>
      </c>
      <c r="E236" s="2" t="s">
        <v>176</v>
      </c>
      <c r="G236" s="2" t="s">
        <v>177</v>
      </c>
    </row>
    <row r="237" spans="1:10" x14ac:dyDescent="0.2">
      <c r="B237" s="2" t="s">
        <v>178</v>
      </c>
      <c r="C237" s="2" t="s">
        <v>179</v>
      </c>
      <c r="D237" s="2">
        <v>1</v>
      </c>
      <c r="E237" s="31">
        <v>0</v>
      </c>
      <c r="F237" s="31"/>
      <c r="G237" s="31">
        <v>0</v>
      </c>
    </row>
    <row r="239" spans="1:10" x14ac:dyDescent="0.2">
      <c r="D239" s="2" t="s">
        <v>171</v>
      </c>
      <c r="G239" s="32" t="s">
        <v>160</v>
      </c>
    </row>
    <row r="241" spans="1:15" x14ac:dyDescent="0.2">
      <c r="B241" s="30" t="s">
        <v>262</v>
      </c>
    </row>
    <row r="242" spans="1:15" x14ac:dyDescent="0.2">
      <c r="B242" s="2" t="s">
        <v>173</v>
      </c>
      <c r="C242" s="2" t="s">
        <v>174</v>
      </c>
      <c r="D242" s="2" t="s">
        <v>176</v>
      </c>
      <c r="E242" s="2" t="s">
        <v>181</v>
      </c>
      <c r="F242" s="2" t="s">
        <v>257</v>
      </c>
      <c r="G242" s="2" t="s">
        <v>258</v>
      </c>
      <c r="H242" s="2" t="s">
        <v>259</v>
      </c>
      <c r="I242" s="2" t="s">
        <v>260</v>
      </c>
      <c r="J242" s="2" t="s">
        <v>261</v>
      </c>
      <c r="K242" s="2" t="s">
        <v>184</v>
      </c>
      <c r="L242" s="2" t="s">
        <v>185</v>
      </c>
    </row>
    <row r="243" spans="1:15" ht="15.75" customHeight="1" x14ac:dyDescent="0.2">
      <c r="A243" s="102" t="s">
        <v>180</v>
      </c>
      <c r="B243" s="102"/>
      <c r="C243" s="71">
        <f>+D127</f>
        <v>196</v>
      </c>
      <c r="D243" s="65">
        <v>23453.46</v>
      </c>
      <c r="E243" s="65">
        <f>+D243*C243</f>
        <v>4596878.16</v>
      </c>
      <c r="F243" s="66">
        <v>0.89700000000000002</v>
      </c>
      <c r="G243" s="66">
        <v>0.98</v>
      </c>
      <c r="H243" s="66">
        <v>1.125</v>
      </c>
      <c r="I243" s="68">
        <f>+H243*G243*F243</f>
        <v>0.98894250000000006</v>
      </c>
      <c r="J243" s="69">
        <f>+E243*I243</f>
        <v>4546048.1797458008</v>
      </c>
    </row>
    <row r="244" spans="1:15" x14ac:dyDescent="0.2">
      <c r="A244" s="102"/>
      <c r="B244" s="102"/>
      <c r="C244" s="5"/>
      <c r="E244" s="121" t="s">
        <v>188</v>
      </c>
      <c r="F244" s="121"/>
      <c r="G244" s="121"/>
      <c r="H244" s="121"/>
      <c r="I244" s="121"/>
      <c r="J244" s="65">
        <f>+J243</f>
        <v>4546048.1797458008</v>
      </c>
    </row>
    <row r="245" spans="1:15" x14ac:dyDescent="0.2">
      <c r="A245" s="48"/>
      <c r="B245" s="48"/>
    </row>
    <row r="246" spans="1:15" x14ac:dyDescent="0.2">
      <c r="B246" s="30" t="s">
        <v>263</v>
      </c>
    </row>
    <row r="247" spans="1:15" x14ac:dyDescent="0.2">
      <c r="B247" s="2" t="s">
        <v>173</v>
      </c>
      <c r="C247" s="2" t="s">
        <v>174</v>
      </c>
      <c r="D247" s="2" t="s">
        <v>176</v>
      </c>
      <c r="E247" s="2" t="s">
        <v>181</v>
      </c>
      <c r="F247" s="2" t="s">
        <v>257</v>
      </c>
      <c r="G247" s="2" t="s">
        <v>258</v>
      </c>
      <c r="H247" s="2" t="s">
        <v>259</v>
      </c>
      <c r="I247" s="2" t="s">
        <v>260</v>
      </c>
      <c r="J247" s="2" t="s">
        <v>261</v>
      </c>
      <c r="K247" s="16" t="s">
        <v>182</v>
      </c>
      <c r="L247" s="2" t="s">
        <v>102</v>
      </c>
      <c r="M247" s="2" t="s">
        <v>183</v>
      </c>
      <c r="N247" s="2" t="s">
        <v>184</v>
      </c>
      <c r="O247" s="2" t="s">
        <v>185</v>
      </c>
    </row>
    <row r="248" spans="1:15" ht="15" customHeight="1" x14ac:dyDescent="0.2">
      <c r="B248" s="72" t="s">
        <v>264</v>
      </c>
      <c r="C248" s="67">
        <v>6.1</v>
      </c>
      <c r="D248" s="65">
        <v>3349.43</v>
      </c>
      <c r="E248" s="65">
        <f>+D248*C248</f>
        <v>20431.522999999997</v>
      </c>
      <c r="F248" s="66">
        <v>0.89700000000000002</v>
      </c>
      <c r="G248" s="66">
        <v>0.98</v>
      </c>
      <c r="H248" s="66">
        <v>1.125</v>
      </c>
      <c r="I248" s="68">
        <f>+H248*G248*F248</f>
        <v>0.98894250000000006</v>
      </c>
      <c r="J248" s="69">
        <f>+E248*I248</f>
        <v>20205.601434427499</v>
      </c>
    </row>
    <row r="249" spans="1:15" ht="15" customHeight="1" x14ac:dyDescent="0.2">
      <c r="B249" s="72" t="s">
        <v>265</v>
      </c>
      <c r="C249" s="67">
        <f>54.79-C250-C248</f>
        <v>24.1</v>
      </c>
      <c r="D249" s="65">
        <v>23453.46</v>
      </c>
      <c r="E249" s="65">
        <f t="shared" ref="E249:E250" si="0">+D249*C249</f>
        <v>565228.38600000006</v>
      </c>
      <c r="F249" s="66">
        <v>0.89700000000000002</v>
      </c>
      <c r="G249" s="66">
        <v>0.98</v>
      </c>
      <c r="H249" s="66">
        <v>1.125</v>
      </c>
      <c r="I249" s="68">
        <f t="shared" ref="I249:I250" si="1">+H249*G249*F249</f>
        <v>0.98894250000000006</v>
      </c>
      <c r="J249" s="69">
        <f t="shared" ref="J249:J250" si="2">+E249*I249</f>
        <v>558978.37312180514</v>
      </c>
    </row>
    <row r="250" spans="1:15" ht="15" customHeight="1" x14ac:dyDescent="0.2">
      <c r="B250" s="72" t="s">
        <v>266</v>
      </c>
      <c r="C250" s="67">
        <v>24.59</v>
      </c>
      <c r="D250" s="65">
        <v>3376.16</v>
      </c>
      <c r="E250" s="65">
        <f t="shared" si="0"/>
        <v>83019.774399999995</v>
      </c>
      <c r="F250" s="66">
        <v>0.89700000000000002</v>
      </c>
      <c r="G250" s="66">
        <v>0.98</v>
      </c>
      <c r="H250" s="66">
        <v>1.125</v>
      </c>
      <c r="I250" s="68">
        <f t="shared" si="1"/>
        <v>0.98894250000000006</v>
      </c>
      <c r="J250" s="69">
        <f t="shared" si="2"/>
        <v>82101.783244571998</v>
      </c>
    </row>
    <row r="251" spans="1:15" ht="15.75" customHeight="1" x14ac:dyDescent="0.2">
      <c r="A251" s="70"/>
      <c r="B251" s="70"/>
      <c r="E251" s="121" t="s">
        <v>188</v>
      </c>
      <c r="F251" s="121"/>
      <c r="G251" s="121"/>
      <c r="H251" s="121"/>
      <c r="I251" s="121"/>
      <c r="J251" s="65">
        <f>+SUM(J248:J250)</f>
        <v>661285.75780080468</v>
      </c>
    </row>
    <row r="252" spans="1:15" x14ac:dyDescent="0.2">
      <c r="B252" s="30" t="s">
        <v>186</v>
      </c>
    </row>
    <row r="253" spans="1:15" x14ac:dyDescent="0.2">
      <c r="B253" s="16" t="s">
        <v>173</v>
      </c>
      <c r="C253" s="2" t="s">
        <v>174</v>
      </c>
      <c r="D253" s="2" t="s">
        <v>176</v>
      </c>
      <c r="E253" s="2" t="s">
        <v>181</v>
      </c>
      <c r="F253" s="2" t="s">
        <v>257</v>
      </c>
      <c r="G253" s="2" t="s">
        <v>258</v>
      </c>
      <c r="H253" s="2" t="s">
        <v>259</v>
      </c>
      <c r="I253" s="2" t="s">
        <v>260</v>
      </c>
      <c r="J253" s="2" t="s">
        <v>261</v>
      </c>
    </row>
    <row r="254" spans="1:15" x14ac:dyDescent="0.2">
      <c r="B254" s="33" t="s">
        <v>267</v>
      </c>
      <c r="C254" s="67">
        <v>1</v>
      </c>
      <c r="D254" s="65">
        <v>94447.17</v>
      </c>
      <c r="E254" s="65">
        <f>+D254*C254</f>
        <v>94447.17</v>
      </c>
      <c r="F254" s="66">
        <v>0.89700000000000002</v>
      </c>
      <c r="G254" s="66">
        <v>0.98</v>
      </c>
      <c r="H254" s="66">
        <v>1.125</v>
      </c>
      <c r="I254" s="68">
        <f>+H254*G254*F254</f>
        <v>0.98894250000000006</v>
      </c>
      <c r="J254" s="69">
        <f>+E254*I254</f>
        <v>93402.820417725001</v>
      </c>
    </row>
    <row r="255" spans="1:15" x14ac:dyDescent="0.2">
      <c r="B255" s="33" t="s">
        <v>268</v>
      </c>
      <c r="C255" s="67">
        <v>1</v>
      </c>
      <c r="D255" s="65">
        <v>100000</v>
      </c>
      <c r="E255" s="65">
        <f t="shared" ref="E255:E256" si="3">+D255*C255</f>
        <v>100000</v>
      </c>
      <c r="F255" s="66">
        <v>0.89700000000000002</v>
      </c>
      <c r="G255" s="66">
        <v>0.98</v>
      </c>
      <c r="H255" s="66">
        <v>1.125</v>
      </c>
      <c r="I255" s="68">
        <f t="shared" ref="I255:I256" si="4">+H255*G255*F255</f>
        <v>0.98894250000000006</v>
      </c>
      <c r="J255" s="69">
        <f t="shared" ref="J255:J256" si="5">+E255*I255</f>
        <v>98894.25</v>
      </c>
    </row>
    <row r="256" spans="1:15" x14ac:dyDescent="0.2">
      <c r="B256" s="33" t="s">
        <v>269</v>
      </c>
      <c r="C256" s="67">
        <v>30</v>
      </c>
      <c r="D256" s="65">
        <v>4500</v>
      </c>
      <c r="E256" s="65">
        <f t="shared" si="3"/>
        <v>135000</v>
      </c>
      <c r="F256" s="66">
        <v>0.89700000000000002</v>
      </c>
      <c r="G256" s="66">
        <v>0.98</v>
      </c>
      <c r="H256" s="66">
        <v>1.125</v>
      </c>
      <c r="I256" s="68">
        <f t="shared" si="4"/>
        <v>0.98894250000000006</v>
      </c>
      <c r="J256" s="69">
        <f t="shared" si="5"/>
        <v>133507.23750000002</v>
      </c>
    </row>
    <row r="257" spans="2:10" x14ac:dyDescent="0.2">
      <c r="B257" s="33" t="s">
        <v>270</v>
      </c>
      <c r="C257" s="67">
        <v>20</v>
      </c>
      <c r="D257" s="65">
        <v>18000</v>
      </c>
      <c r="E257" s="65">
        <f t="shared" ref="E257:E259" si="6">+D257*C257</f>
        <v>360000</v>
      </c>
      <c r="F257" s="66">
        <v>0.89700000000000002</v>
      </c>
      <c r="G257" s="66">
        <v>0.98</v>
      </c>
      <c r="H257" s="66">
        <v>1.125</v>
      </c>
      <c r="I257" s="68">
        <f t="shared" ref="I257:I259" si="7">+H257*G257*F257</f>
        <v>0.98894250000000006</v>
      </c>
      <c r="J257" s="69">
        <f t="shared" ref="J257:J259" si="8">+E257*I257</f>
        <v>356019.30000000005</v>
      </c>
    </row>
    <row r="258" spans="2:10" x14ac:dyDescent="0.2">
      <c r="B258" s="33" t="s">
        <v>271</v>
      </c>
      <c r="C258" s="67">
        <v>10.153</v>
      </c>
      <c r="D258" s="65">
        <v>2309.85</v>
      </c>
      <c r="E258" s="65">
        <f t="shared" si="6"/>
        <v>23451.907050000002</v>
      </c>
      <c r="F258" s="66">
        <v>0.89700000000000002</v>
      </c>
      <c r="G258" s="66">
        <v>0.98</v>
      </c>
      <c r="H258" s="66">
        <v>1.125</v>
      </c>
      <c r="I258" s="68">
        <f t="shared" si="7"/>
        <v>0.98894250000000006</v>
      </c>
      <c r="J258" s="69">
        <f t="shared" si="8"/>
        <v>23192.587587794627</v>
      </c>
    </row>
    <row r="259" spans="2:10" x14ac:dyDescent="0.2">
      <c r="B259" s="33" t="s">
        <v>272</v>
      </c>
      <c r="C259" s="67">
        <v>34.6</v>
      </c>
      <c r="D259" s="65">
        <v>1850</v>
      </c>
      <c r="E259" s="65">
        <f t="shared" si="6"/>
        <v>64010</v>
      </c>
      <c r="F259" s="66">
        <v>0.89700000000000002</v>
      </c>
      <c r="G259" s="66">
        <v>0.98</v>
      </c>
      <c r="H259" s="66">
        <v>1.125</v>
      </c>
      <c r="I259" s="68">
        <f t="shared" si="7"/>
        <v>0.98894250000000006</v>
      </c>
      <c r="J259" s="69">
        <f t="shared" si="8"/>
        <v>63302.209425000001</v>
      </c>
    </row>
    <row r="260" spans="2:10" x14ac:dyDescent="0.2">
      <c r="B260" s="33"/>
      <c r="C260" s="23"/>
      <c r="D260" s="34"/>
      <c r="E260" s="121" t="s">
        <v>188</v>
      </c>
      <c r="F260" s="121"/>
      <c r="G260" s="121"/>
      <c r="H260" s="121"/>
      <c r="I260" s="121"/>
      <c r="J260" s="65">
        <f>+SUM(J254:J259)</f>
        <v>768318.40493051975</v>
      </c>
    </row>
    <row r="261" spans="2:10" x14ac:dyDescent="0.2">
      <c r="B261" s="33"/>
      <c r="C261" s="23"/>
      <c r="D261" s="34"/>
      <c r="E261" s="73"/>
      <c r="F261" s="73"/>
      <c r="G261" s="35"/>
    </row>
    <row r="262" spans="2:10" x14ac:dyDescent="0.2">
      <c r="B262" s="33"/>
      <c r="C262" s="23"/>
      <c r="D262" s="34"/>
      <c r="E262" s="73"/>
      <c r="F262" s="73"/>
      <c r="G262" s="35"/>
    </row>
    <row r="263" spans="2:10" ht="15.75" customHeight="1" x14ac:dyDescent="0.2">
      <c r="B263" s="76"/>
      <c r="C263" s="77"/>
      <c r="D263" s="77"/>
      <c r="E263" s="77"/>
      <c r="F263" s="77"/>
      <c r="G263" s="77"/>
      <c r="H263" s="77"/>
      <c r="I263" s="122"/>
      <c r="J263" s="123"/>
    </row>
    <row r="264" spans="2:10" x14ac:dyDescent="0.2">
      <c r="B264" s="33"/>
      <c r="C264" s="23"/>
      <c r="D264" s="34"/>
      <c r="E264" s="73"/>
      <c r="F264" s="73"/>
      <c r="G264" s="35"/>
    </row>
    <row r="265" spans="2:10" x14ac:dyDescent="0.2">
      <c r="B265" s="33"/>
      <c r="C265" s="23"/>
      <c r="D265" s="34"/>
      <c r="E265" s="73"/>
      <c r="F265" s="73"/>
      <c r="G265" s="35"/>
    </row>
    <row r="266" spans="2:10" x14ac:dyDescent="0.2">
      <c r="B266" s="33"/>
      <c r="C266" s="23"/>
      <c r="D266" s="34"/>
      <c r="E266" s="74"/>
      <c r="F266" s="74"/>
      <c r="G266" s="35"/>
    </row>
    <row r="267" spans="2:10" x14ac:dyDescent="0.2">
      <c r="B267" s="33"/>
      <c r="C267" s="23"/>
      <c r="D267" s="34"/>
      <c r="E267" s="74"/>
      <c r="F267" s="74"/>
      <c r="G267" s="35"/>
    </row>
    <row r="268" spans="2:10" x14ac:dyDescent="0.2">
      <c r="B268" s="33"/>
      <c r="C268" s="23"/>
      <c r="D268" s="34"/>
      <c r="E268" s="74"/>
      <c r="F268" s="74"/>
      <c r="G268" s="35"/>
    </row>
    <row r="269" spans="2:10" x14ac:dyDescent="0.2">
      <c r="B269" s="33"/>
      <c r="C269" s="23"/>
      <c r="D269" s="34"/>
      <c r="E269" s="74"/>
      <c r="F269" s="74"/>
      <c r="G269" s="35"/>
    </row>
    <row r="270" spans="2:10" x14ac:dyDescent="0.2">
      <c r="B270" s="33"/>
      <c r="C270" s="23"/>
      <c r="D270" s="34"/>
      <c r="E270" s="74"/>
      <c r="F270" s="74"/>
      <c r="G270" s="35"/>
    </row>
    <row r="271" spans="2:10" x14ac:dyDescent="0.2">
      <c r="C271" s="78" t="s">
        <v>187</v>
      </c>
      <c r="D271" s="103">
        <f>+SUM(J243,J248,J249,J250,J254,J254:J259)</f>
        <v>6069055.1628948478</v>
      </c>
      <c r="E271" s="103"/>
      <c r="F271" s="4"/>
      <c r="I271" s="78" t="s">
        <v>188</v>
      </c>
      <c r="J271" s="38" t="s">
        <v>275</v>
      </c>
    </row>
    <row r="273" spans="1:10" x14ac:dyDescent="0.2">
      <c r="I273" s="38"/>
    </row>
    <row r="274" spans="1:10" x14ac:dyDescent="0.2">
      <c r="A274" s="39"/>
      <c r="B274" s="2" t="s">
        <v>189</v>
      </c>
      <c r="C274" s="36"/>
      <c r="D274" s="37"/>
      <c r="G274" s="36"/>
      <c r="H274" s="38"/>
      <c r="I274" s="38"/>
    </row>
    <row r="275" spans="1:10" x14ac:dyDescent="0.2">
      <c r="A275" s="40"/>
      <c r="B275" s="2" t="s">
        <v>190</v>
      </c>
      <c r="C275" s="36"/>
      <c r="D275" s="37"/>
      <c r="G275" s="36"/>
      <c r="H275" s="38"/>
      <c r="I275" s="38"/>
    </row>
    <row r="276" spans="1:10" x14ac:dyDescent="0.2">
      <c r="C276" s="36"/>
      <c r="D276" s="37"/>
      <c r="G276" s="36"/>
      <c r="H276" s="38"/>
      <c r="I276" s="38"/>
    </row>
    <row r="278" spans="1:10" x14ac:dyDescent="0.2">
      <c r="A278" s="1"/>
      <c r="B278" s="95" t="s">
        <v>191</v>
      </c>
      <c r="C278" s="95"/>
      <c r="D278" s="95"/>
      <c r="E278" s="95"/>
      <c r="F278" s="95"/>
      <c r="G278" s="95"/>
      <c r="H278" s="95"/>
      <c r="I278" s="47"/>
      <c r="J278" s="41"/>
    </row>
    <row r="280" spans="1:10" x14ac:dyDescent="0.2">
      <c r="B280" s="2" t="s">
        <v>192</v>
      </c>
    </row>
    <row r="282" spans="1:10" x14ac:dyDescent="0.2">
      <c r="E282" s="7" t="s">
        <v>193</v>
      </c>
      <c r="F282" s="7"/>
      <c r="G282" s="97" t="s">
        <v>160</v>
      </c>
      <c r="H282" s="97"/>
      <c r="I282" s="49"/>
    </row>
    <row r="289" spans="1:10" x14ac:dyDescent="0.2">
      <c r="A289" s="1"/>
      <c r="B289" s="95" t="s">
        <v>194</v>
      </c>
      <c r="C289" s="95"/>
      <c r="D289" s="95"/>
      <c r="E289" s="95"/>
      <c r="F289" s="95"/>
      <c r="G289" s="95"/>
      <c r="H289" s="95"/>
      <c r="I289" s="47"/>
      <c r="J289" s="1"/>
    </row>
    <row r="291" spans="1:10" x14ac:dyDescent="0.2">
      <c r="B291" s="26" t="s">
        <v>195</v>
      </c>
      <c r="H291" s="32" t="s">
        <v>160</v>
      </c>
      <c r="I291" s="32"/>
    </row>
    <row r="293" spans="1:10" x14ac:dyDescent="0.2">
      <c r="B293" s="26" t="s">
        <v>196</v>
      </c>
      <c r="H293" s="99">
        <f>+D271</f>
        <v>6069055.1628948478</v>
      </c>
      <c r="I293" s="100"/>
      <c r="J293" s="100"/>
    </row>
    <row r="295" spans="1:10" x14ac:dyDescent="0.2">
      <c r="B295" s="26" t="s">
        <v>197</v>
      </c>
      <c r="H295" s="32" t="s">
        <v>160</v>
      </c>
      <c r="I295" s="32"/>
    </row>
    <row r="298" spans="1:10" ht="138" customHeight="1" x14ac:dyDescent="0.2"/>
    <row r="299" spans="1:10" x14ac:dyDescent="0.2">
      <c r="A299" s="1"/>
      <c r="B299" s="95" t="s">
        <v>198</v>
      </c>
      <c r="C299" s="95"/>
      <c r="D299" s="95"/>
      <c r="E299" s="95"/>
      <c r="F299" s="95"/>
      <c r="G299" s="95"/>
      <c r="H299" s="95"/>
      <c r="I299" s="47"/>
      <c r="J299" s="1"/>
    </row>
    <row r="301" spans="1:10" x14ac:dyDescent="0.2">
      <c r="B301" s="2" t="s">
        <v>199</v>
      </c>
    </row>
    <row r="302" spans="1:10" x14ac:dyDescent="0.2">
      <c r="B302" s="101" t="s">
        <v>200</v>
      </c>
      <c r="C302" s="101"/>
      <c r="D302" s="101"/>
      <c r="E302" s="101"/>
      <c r="F302" s="101"/>
      <c r="G302" s="101"/>
      <c r="H302" s="101"/>
      <c r="I302" s="50"/>
    </row>
    <row r="304" spans="1:10" x14ac:dyDescent="0.2">
      <c r="A304" s="1"/>
      <c r="B304" s="95" t="s">
        <v>201</v>
      </c>
      <c r="C304" s="95"/>
      <c r="D304" s="95"/>
      <c r="E304" s="95"/>
      <c r="F304" s="95"/>
      <c r="G304" s="95"/>
      <c r="H304" s="95"/>
      <c r="I304" s="47"/>
      <c r="J304" s="1"/>
    </row>
    <row r="306" spans="2:10" x14ac:dyDescent="0.2">
      <c r="B306" s="2" t="s">
        <v>202</v>
      </c>
    </row>
    <row r="308" spans="2:10" x14ac:dyDescent="0.2">
      <c r="C308" s="2" t="s">
        <v>203</v>
      </c>
      <c r="G308" s="92">
        <f>+H293</f>
        <v>6069055.1628948478</v>
      </c>
      <c r="H308" s="92"/>
      <c r="I308" s="92"/>
    </row>
    <row r="311" spans="2:10" x14ac:dyDescent="0.2">
      <c r="B311" s="2" t="s">
        <v>290</v>
      </c>
    </row>
    <row r="313" spans="2:10" x14ac:dyDescent="0.2">
      <c r="B313" s="2" t="s">
        <v>276</v>
      </c>
      <c r="D313" s="42">
        <v>136.08000000000001</v>
      </c>
      <c r="E313" s="2" t="s">
        <v>175</v>
      </c>
      <c r="G313" s="93">
        <f>+D314/D313</f>
        <v>0.78223838918283362</v>
      </c>
      <c r="H313" s="93"/>
      <c r="I313" s="93"/>
    </row>
    <row r="314" spans="2:10" x14ac:dyDescent="0.2">
      <c r="B314" s="2" t="s">
        <v>277</v>
      </c>
      <c r="D314" s="42">
        <v>106.447</v>
      </c>
      <c r="G314" s="93"/>
      <c r="H314" s="93"/>
      <c r="I314" s="93"/>
    </row>
    <row r="316" spans="2:10" x14ac:dyDescent="0.2">
      <c r="B316" s="2" t="s">
        <v>289</v>
      </c>
      <c r="G316" s="94">
        <f>+G313*G308</f>
        <v>4747447.9344846252</v>
      </c>
      <c r="H316" s="94"/>
      <c r="I316" s="94"/>
      <c r="J316" s="94"/>
    </row>
    <row r="319" spans="2:10" x14ac:dyDescent="0.2">
      <c r="D319" s="43" t="s">
        <v>5</v>
      </c>
    </row>
    <row r="320" spans="2:10" x14ac:dyDescent="0.2">
      <c r="D320" s="43" t="s">
        <v>204</v>
      </c>
    </row>
    <row r="321" spans="1:14" x14ac:dyDescent="0.2">
      <c r="D321" s="43" t="s">
        <v>205</v>
      </c>
    </row>
    <row r="322" spans="1:14" x14ac:dyDescent="0.2">
      <c r="D322" s="43" t="s">
        <v>206</v>
      </c>
    </row>
    <row r="323" spans="1:14" x14ac:dyDescent="0.2">
      <c r="D323" s="43" t="s">
        <v>207</v>
      </c>
    </row>
    <row r="327" spans="1:14" x14ac:dyDescent="0.2">
      <c r="A327" s="1"/>
      <c r="B327" s="91" t="s">
        <v>208</v>
      </c>
      <c r="C327" s="91"/>
      <c r="D327" s="91"/>
      <c r="E327" s="91"/>
      <c r="F327" s="91"/>
      <c r="G327" s="91"/>
      <c r="H327" s="91"/>
      <c r="I327" s="46"/>
      <c r="J327" s="1"/>
    </row>
    <row r="329" spans="1:14" x14ac:dyDescent="0.2">
      <c r="H329" s="2" t="s">
        <v>209</v>
      </c>
    </row>
    <row r="334" spans="1:14" x14ac:dyDescent="0.2">
      <c r="N334" s="2" t="s">
        <v>210</v>
      </c>
    </row>
    <row r="335" spans="1:14" x14ac:dyDescent="0.2">
      <c r="N335" s="2" t="s">
        <v>211</v>
      </c>
    </row>
    <row r="364" spans="1:10" x14ac:dyDescent="0.2">
      <c r="A364" s="1"/>
      <c r="B364" s="91" t="s">
        <v>212</v>
      </c>
      <c r="C364" s="91"/>
      <c r="D364" s="91"/>
      <c r="E364" s="91"/>
      <c r="F364" s="91"/>
      <c r="G364" s="91"/>
      <c r="H364" s="91"/>
      <c r="I364" s="46"/>
      <c r="J364" s="1"/>
    </row>
  </sheetData>
  <mergeCells count="73">
    <mergeCell ref="E251:I251"/>
    <mergeCell ref="E260:I260"/>
    <mergeCell ref="I263:J263"/>
    <mergeCell ref="E244:I244"/>
    <mergeCell ref="B140:I141"/>
    <mergeCell ref="B142:I143"/>
    <mergeCell ref="B148:I148"/>
    <mergeCell ref="C162:D162"/>
    <mergeCell ref="C163:D163"/>
    <mergeCell ref="C164:D164"/>
    <mergeCell ref="B190:H190"/>
    <mergeCell ref="B150:I150"/>
    <mergeCell ref="B152:I152"/>
    <mergeCell ref="B154:I154"/>
    <mergeCell ref="B158:I158"/>
    <mergeCell ref="G163:I163"/>
    <mergeCell ref="B83:H83"/>
    <mergeCell ref="B3:H3"/>
    <mergeCell ref="A20:J21"/>
    <mergeCell ref="B39:E39"/>
    <mergeCell ref="H40:J41"/>
    <mergeCell ref="H42:J44"/>
    <mergeCell ref="B5:I15"/>
    <mergeCell ref="B22:I23"/>
    <mergeCell ref="B25:I25"/>
    <mergeCell ref="B31:I31"/>
    <mergeCell ref="C32:I32"/>
    <mergeCell ref="B48:I48"/>
    <mergeCell ref="B123:H123"/>
    <mergeCell ref="B127:C127"/>
    <mergeCell ref="B128:C129"/>
    <mergeCell ref="B136:H136"/>
    <mergeCell ref="D128:D129"/>
    <mergeCell ref="B304:H304"/>
    <mergeCell ref="B201:H201"/>
    <mergeCell ref="A214:B214"/>
    <mergeCell ref="A215:B215"/>
    <mergeCell ref="G219:H219"/>
    <mergeCell ref="A233:J233"/>
    <mergeCell ref="B278:H278"/>
    <mergeCell ref="G282:H282"/>
    <mergeCell ref="B289:H289"/>
    <mergeCell ref="H293:J293"/>
    <mergeCell ref="B299:H299"/>
    <mergeCell ref="B302:H302"/>
    <mergeCell ref="A243:B244"/>
    <mergeCell ref="D271:E271"/>
    <mergeCell ref="F204:G204"/>
    <mergeCell ref="H204:I204"/>
    <mergeCell ref="B327:H327"/>
    <mergeCell ref="B364:H364"/>
    <mergeCell ref="G308:I308"/>
    <mergeCell ref="G313:I314"/>
    <mergeCell ref="G316:J316"/>
    <mergeCell ref="B100:I100"/>
    <mergeCell ref="F104:I104"/>
    <mergeCell ref="F105:I105"/>
    <mergeCell ref="C104:D104"/>
    <mergeCell ref="C105:D105"/>
    <mergeCell ref="G162:I162"/>
    <mergeCell ref="G164:I164"/>
    <mergeCell ref="H166:I166"/>
    <mergeCell ref="H168:I168"/>
    <mergeCell ref="H169:I169"/>
    <mergeCell ref="F214:G214"/>
    <mergeCell ref="F215:G215"/>
    <mergeCell ref="H214:I214"/>
    <mergeCell ref="H215:I215"/>
    <mergeCell ref="H170:I170"/>
    <mergeCell ref="H177:I177"/>
    <mergeCell ref="F193:G193"/>
    <mergeCell ref="H193:I193"/>
    <mergeCell ref="C195:I196"/>
  </mergeCells>
  <phoneticPr fontId="20" type="noConversion"/>
  <pageMargins left="0.59055118110236227" right="0.59055118110236227" top="0.59055118110236227" bottom="0.59055118110236227" header="0.29527559055118113" footer="0.29527559055118113"/>
  <pageSetup orientation="portrait" verticalDpi="0" r:id="rId1"/>
  <headerFooter>
    <oddHeader>&amp;L&amp;G
&amp;R&amp;"Bahnschrift Light,Light Negrita Cursiva"&amp;10Ing. César Humberto Madera Robles
RFC: MARC871025ED0
Ced. Prof. 7719337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8487-5935-4F78-9357-CC5684111E3C}">
  <dimension ref="B2:F54"/>
  <sheetViews>
    <sheetView view="pageBreakPreview" zoomScaleNormal="100" zoomScaleSheetLayoutView="100" workbookViewId="0">
      <selection activeCell="E57" sqref="E57"/>
    </sheetView>
  </sheetViews>
  <sheetFormatPr baseColWidth="10" defaultRowHeight="15" x14ac:dyDescent="0.25"/>
  <cols>
    <col min="5" max="5" width="14.140625" bestFit="1" customWidth="1"/>
    <col min="6" max="6" width="20.85546875" bestFit="1" customWidth="1"/>
  </cols>
  <sheetData>
    <row r="2" spans="2:6" x14ac:dyDescent="0.25">
      <c r="B2" s="126" t="s">
        <v>228</v>
      </c>
      <c r="C2" s="126"/>
      <c r="D2" s="126"/>
      <c r="E2" s="126"/>
      <c r="F2" s="126"/>
    </row>
    <row r="3" spans="2:6" x14ac:dyDescent="0.25">
      <c r="B3" s="51"/>
      <c r="C3" s="51"/>
      <c r="D3" s="51"/>
      <c r="E3" s="51"/>
      <c r="F3" s="51"/>
    </row>
    <row r="4" spans="2:6" s="54" customFormat="1" x14ac:dyDescent="0.25">
      <c r="B4" s="52" t="s">
        <v>213</v>
      </c>
      <c r="C4" s="52" t="s">
        <v>214</v>
      </c>
      <c r="D4" s="52" t="s">
        <v>215</v>
      </c>
      <c r="E4" s="52" t="s">
        <v>216</v>
      </c>
      <c r="F4" s="53" t="s">
        <v>217</v>
      </c>
    </row>
    <row r="5" spans="2:6" x14ac:dyDescent="0.25">
      <c r="B5" s="51" t="s">
        <v>162</v>
      </c>
      <c r="C5" s="51" t="s">
        <v>218</v>
      </c>
      <c r="D5" s="51">
        <v>183.06</v>
      </c>
      <c r="E5" s="55">
        <v>6000</v>
      </c>
      <c r="F5" s="55">
        <f>+E5*D5</f>
        <v>1098360</v>
      </c>
    </row>
    <row r="7" spans="2:6" x14ac:dyDescent="0.25">
      <c r="B7" t="s">
        <v>219</v>
      </c>
      <c r="D7" s="61" t="s">
        <v>220</v>
      </c>
      <c r="E7" s="57">
        <f>+F5</f>
        <v>1098360</v>
      </c>
    </row>
    <row r="8" spans="2:6" x14ac:dyDescent="0.25">
      <c r="B8" t="s">
        <v>279</v>
      </c>
      <c r="D8" s="61" t="s">
        <v>221</v>
      </c>
      <c r="E8" s="58">
        <v>4700000</v>
      </c>
    </row>
    <row r="11" spans="2:6" x14ac:dyDescent="0.25">
      <c r="B11" t="s">
        <v>222</v>
      </c>
      <c r="C11" s="60">
        <v>100.917</v>
      </c>
      <c r="D11" s="56" t="s">
        <v>223</v>
      </c>
    </row>
    <row r="12" spans="2:6" x14ac:dyDescent="0.25">
      <c r="B12" t="s">
        <v>224</v>
      </c>
      <c r="C12" s="60">
        <v>136.08000000000001</v>
      </c>
      <c r="D12" s="56" t="s">
        <v>225</v>
      </c>
    </row>
    <row r="14" spans="2:6" ht="30" x14ac:dyDescent="0.25">
      <c r="B14" s="59" t="s">
        <v>21</v>
      </c>
      <c r="C14" s="62">
        <f>+C12/C11</f>
        <v>1.3484348524034604</v>
      </c>
      <c r="D14" s="63" t="s">
        <v>280</v>
      </c>
    </row>
    <row r="17" spans="2:6" x14ac:dyDescent="0.25">
      <c r="B17" s="127" t="s">
        <v>226</v>
      </c>
      <c r="C17" s="127"/>
      <c r="D17" s="127"/>
      <c r="E17" s="127"/>
      <c r="F17" s="79">
        <f>+F5</f>
        <v>1098360</v>
      </c>
    </row>
    <row r="18" spans="2:6" x14ac:dyDescent="0.25">
      <c r="B18" s="80"/>
      <c r="C18" s="80"/>
      <c r="D18" s="80"/>
      <c r="E18" s="80"/>
      <c r="F18" s="81"/>
    </row>
    <row r="19" spans="2:6" x14ac:dyDescent="0.25">
      <c r="B19" s="127" t="s">
        <v>229</v>
      </c>
      <c r="C19" s="127"/>
      <c r="D19" s="127"/>
      <c r="E19" s="127"/>
      <c r="F19" s="79">
        <f>+F17*C14</f>
        <v>1481066.9044858648</v>
      </c>
    </row>
    <row r="20" spans="2:6" x14ac:dyDescent="0.25">
      <c r="B20" s="80"/>
      <c r="C20" s="80"/>
      <c r="D20" s="80"/>
      <c r="E20" s="80"/>
      <c r="F20" s="81"/>
    </row>
    <row r="21" spans="2:6" x14ac:dyDescent="0.25">
      <c r="B21" s="127" t="s">
        <v>281</v>
      </c>
      <c r="C21" s="127"/>
      <c r="D21" s="127"/>
      <c r="E21" s="127"/>
      <c r="F21" s="82">
        <f>+E8</f>
        <v>4700000</v>
      </c>
    </row>
    <row r="23" spans="2:6" x14ac:dyDescent="0.25">
      <c r="B23" s="126" t="s">
        <v>227</v>
      </c>
      <c r="C23" s="126"/>
      <c r="D23" s="126"/>
      <c r="E23" s="126"/>
      <c r="F23" s="79">
        <f>+F21-F19</f>
        <v>3218933.0955141354</v>
      </c>
    </row>
    <row r="25" spans="2:6" x14ac:dyDescent="0.25">
      <c r="B25" s="126" t="s">
        <v>282</v>
      </c>
      <c r="C25" s="126"/>
      <c r="D25" s="126"/>
      <c r="E25" s="126"/>
      <c r="F25" s="83">
        <f>+F23*0.3</f>
        <v>965679.92865424056</v>
      </c>
    </row>
    <row r="27" spans="2:6" x14ac:dyDescent="0.25">
      <c r="B27" s="128" t="s">
        <v>278</v>
      </c>
      <c r="C27" s="128"/>
      <c r="D27" s="128"/>
      <c r="E27" s="128"/>
      <c r="F27" s="128"/>
    </row>
    <row r="29" spans="2:6" x14ac:dyDescent="0.25">
      <c r="B29" s="52" t="s">
        <v>213</v>
      </c>
      <c r="C29" s="52" t="s">
        <v>214</v>
      </c>
      <c r="D29" s="52" t="s">
        <v>215</v>
      </c>
      <c r="E29" s="52" t="s">
        <v>216</v>
      </c>
      <c r="F29" s="53" t="s">
        <v>217</v>
      </c>
    </row>
    <row r="30" spans="2:6" x14ac:dyDescent="0.25">
      <c r="B30" s="51" t="s">
        <v>162</v>
      </c>
      <c r="C30" s="51" t="s">
        <v>218</v>
      </c>
      <c r="D30" s="51">
        <v>183.06</v>
      </c>
      <c r="E30" s="55">
        <v>6000</v>
      </c>
      <c r="F30" s="55">
        <f>+E30*D30</f>
        <v>1098360</v>
      </c>
    </row>
    <row r="32" spans="2:6" x14ac:dyDescent="0.25">
      <c r="B32" t="s">
        <v>219</v>
      </c>
      <c r="D32" s="61" t="s">
        <v>220</v>
      </c>
      <c r="E32" s="57">
        <f>+F30</f>
        <v>1098360</v>
      </c>
    </row>
    <row r="33" spans="2:6" x14ac:dyDescent="0.25">
      <c r="B33" t="s">
        <v>279</v>
      </c>
      <c r="D33" s="61" t="s">
        <v>221</v>
      </c>
      <c r="E33" s="58">
        <v>4700000</v>
      </c>
    </row>
    <row r="36" spans="2:6" x14ac:dyDescent="0.25">
      <c r="B36" t="s">
        <v>222</v>
      </c>
      <c r="C36" s="60">
        <v>100.917</v>
      </c>
      <c r="D36" s="56" t="s">
        <v>223</v>
      </c>
    </row>
    <row r="37" spans="2:6" x14ac:dyDescent="0.25">
      <c r="B37" t="s">
        <v>224</v>
      </c>
      <c r="C37" s="60">
        <v>136.08000000000001</v>
      </c>
      <c r="D37" s="56" t="s">
        <v>225</v>
      </c>
    </row>
    <row r="39" spans="2:6" ht="30" x14ac:dyDescent="0.25">
      <c r="B39" s="59" t="s">
        <v>21</v>
      </c>
      <c r="C39" s="62">
        <f>+C37/C36</f>
        <v>1.3484348524034604</v>
      </c>
      <c r="D39" s="63" t="s">
        <v>280</v>
      </c>
    </row>
    <row r="42" spans="2:6" x14ac:dyDescent="0.25">
      <c r="B42" s="127" t="s">
        <v>226</v>
      </c>
      <c r="C42" s="127"/>
      <c r="D42" s="127"/>
      <c r="E42" s="127"/>
      <c r="F42" s="79">
        <f>+F30</f>
        <v>1098360</v>
      </c>
    </row>
    <row r="43" spans="2:6" x14ac:dyDescent="0.25">
      <c r="B43" s="80"/>
      <c r="C43" s="80"/>
      <c r="D43" s="80"/>
      <c r="E43" s="80"/>
      <c r="F43" s="81"/>
    </row>
    <row r="44" spans="2:6" x14ac:dyDescent="0.25">
      <c r="B44" s="127" t="s">
        <v>283</v>
      </c>
      <c r="C44" s="127"/>
      <c r="D44" s="127"/>
      <c r="E44" s="127"/>
      <c r="F44" s="79">
        <f>+F42*C39</f>
        <v>1481066.9044858648</v>
      </c>
    </row>
    <row r="45" spans="2:6" x14ac:dyDescent="0.25">
      <c r="B45" s="80"/>
      <c r="C45" s="80"/>
      <c r="D45" s="80"/>
      <c r="E45" s="80"/>
      <c r="F45" s="81"/>
    </row>
    <row r="46" spans="2:6" x14ac:dyDescent="0.25">
      <c r="B46" s="127" t="s">
        <v>281</v>
      </c>
      <c r="C46" s="127"/>
      <c r="D46" s="127"/>
      <c r="E46" s="127"/>
      <c r="F46" s="82">
        <f>+E33</f>
        <v>4700000</v>
      </c>
    </row>
    <row r="48" spans="2:6" x14ac:dyDescent="0.25">
      <c r="B48" s="126" t="s">
        <v>284</v>
      </c>
      <c r="C48" s="126"/>
      <c r="D48" s="126"/>
      <c r="E48" s="126"/>
      <c r="F48" s="79">
        <f>+'Avalúo de mejoras'!H40</f>
        <v>4747447.9344846252</v>
      </c>
    </row>
    <row r="49" spans="2:6" x14ac:dyDescent="0.25">
      <c r="F49" t="s">
        <v>285</v>
      </c>
    </row>
    <row r="50" spans="2:6" x14ac:dyDescent="0.25">
      <c r="B50" s="126" t="s">
        <v>286</v>
      </c>
      <c r="C50" s="126"/>
      <c r="D50" s="126"/>
      <c r="E50" s="126"/>
      <c r="F50" s="83">
        <f>+F48*0.8</f>
        <v>3797958.3475877005</v>
      </c>
    </row>
    <row r="52" spans="2:6" x14ac:dyDescent="0.25">
      <c r="B52" s="126" t="s">
        <v>287</v>
      </c>
      <c r="C52" s="126"/>
      <c r="D52" s="126"/>
      <c r="E52" s="126"/>
      <c r="F52" s="83">
        <f>+F46-(F44+F50)</f>
        <v>-579025.2520735655</v>
      </c>
    </row>
    <row r="54" spans="2:6" x14ac:dyDescent="0.25">
      <c r="B54" s="126" t="s">
        <v>288</v>
      </c>
      <c r="C54" s="126"/>
      <c r="D54" s="126"/>
      <c r="E54" s="126"/>
      <c r="F54" s="83">
        <f>+F52*0.3</f>
        <v>-173707.57562206965</v>
      </c>
    </row>
  </sheetData>
  <mergeCells count="14">
    <mergeCell ref="B2:F2"/>
    <mergeCell ref="B27:F27"/>
    <mergeCell ref="B17:E17"/>
    <mergeCell ref="B19:E19"/>
    <mergeCell ref="B21:E21"/>
    <mergeCell ref="B23:E23"/>
    <mergeCell ref="B25:E25"/>
    <mergeCell ref="B52:E52"/>
    <mergeCell ref="B54:E54"/>
    <mergeCell ref="B42:E42"/>
    <mergeCell ref="B44:E44"/>
    <mergeCell ref="B46:E46"/>
    <mergeCell ref="B48:E48"/>
    <mergeCell ref="B50:E5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Avalúo de mejoras</vt:lpstr>
      <vt:lpstr>Cálculo ISR</vt:lpstr>
      <vt:lpstr>'Avalúo de mejoras'!Área_de_impresión</vt:lpstr>
      <vt:lpstr>'Cálculo ISR'!Área_de_impresión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Madera</dc:creator>
  <cp:lastModifiedBy>Ing. Madera</cp:lastModifiedBy>
  <cp:lastPrinted>2024-10-20T22:00:55Z</cp:lastPrinted>
  <dcterms:created xsi:type="dcterms:W3CDTF">2024-10-20T21:59:19Z</dcterms:created>
  <dcterms:modified xsi:type="dcterms:W3CDTF">2024-10-23T18:55:30Z</dcterms:modified>
</cp:coreProperties>
</file>