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-120" yWindow="-120" windowWidth="29040" windowHeight="15840"/>
  </bookViews>
  <sheets>
    <sheet name="FORMATO TIPO INMUEBLES " sheetId="22" r:id="rId1"/>
    <sheet name="Hoja2" sheetId="23" r:id="rId2"/>
    <sheet name="TEXTOS" sheetId="20" state="hidden" r:id="rId3"/>
  </sheets>
  <definedNames>
    <definedName name="_xlnm.Print_Area" localSheetId="0">'FORMATO TIPO INMUEBLES '!$A$1:$W$280</definedName>
    <definedName name="_xlnm.Print_Titles" localSheetId="0">'FORMATO TIPO INMUEBLES '!$1:$5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82" i="22" l="1"/>
  <c r="AO179" i="22"/>
  <c r="AT179" i="22" s="1"/>
  <c r="AT181" i="22" s="1"/>
  <c r="AT184" i="22" s="1"/>
  <c r="Y80" i="20"/>
  <c r="W80" i="20"/>
  <c r="V80" i="20"/>
  <c r="Y79" i="20"/>
  <c r="X79" i="20"/>
  <c r="W79" i="20"/>
  <c r="V79" i="20"/>
  <c r="Y78" i="20"/>
  <c r="X78" i="20"/>
  <c r="W78" i="20"/>
  <c r="V78" i="20"/>
  <c r="Y77" i="20"/>
  <c r="X77" i="20"/>
  <c r="W77" i="20"/>
  <c r="V77" i="20"/>
  <c r="Y76" i="20"/>
  <c r="X76" i="20"/>
  <c r="W76" i="20"/>
  <c r="V76" i="20"/>
  <c r="Y75" i="20"/>
  <c r="V75" i="20"/>
  <c r="V73" i="20"/>
  <c r="Y72" i="20"/>
  <c r="W72" i="20"/>
  <c r="V72" i="20"/>
  <c r="Y71" i="20"/>
  <c r="X71" i="20"/>
  <c r="W71" i="20"/>
  <c r="V71" i="20"/>
  <c r="Y70" i="20"/>
  <c r="X70" i="20"/>
  <c r="W70" i="20"/>
  <c r="V70" i="20"/>
  <c r="Y69" i="20"/>
  <c r="X69" i="20"/>
  <c r="W69" i="20"/>
  <c r="V69" i="20"/>
  <c r="Y68" i="20"/>
  <c r="X68" i="20"/>
  <c r="W68" i="20"/>
  <c r="V68" i="20"/>
  <c r="Y67" i="20"/>
  <c r="V67" i="20"/>
  <c r="V66" i="20"/>
  <c r="V65" i="20"/>
  <c r="Y64" i="20"/>
  <c r="W64" i="20"/>
  <c r="V64" i="20"/>
  <c r="Y63" i="20"/>
  <c r="X63" i="20"/>
  <c r="W63" i="20"/>
  <c r="V63" i="20"/>
  <c r="Y62" i="20"/>
  <c r="X62" i="20"/>
  <c r="W62" i="20"/>
  <c r="V62" i="20"/>
  <c r="Y61" i="20"/>
  <c r="X61" i="20"/>
  <c r="W61" i="20"/>
  <c r="V61" i="20"/>
  <c r="Y60" i="20"/>
  <c r="X60" i="20"/>
  <c r="W60" i="20"/>
  <c r="V60" i="20"/>
  <c r="Y59" i="20"/>
  <c r="V59" i="20"/>
  <c r="V57" i="20"/>
  <c r="Y56" i="20"/>
  <c r="W56" i="20"/>
  <c r="V56" i="20"/>
  <c r="Y55" i="20"/>
  <c r="X55" i="20"/>
  <c r="W55" i="20"/>
  <c r="V55" i="20"/>
  <c r="Y54" i="20"/>
  <c r="X54" i="20"/>
  <c r="W54" i="20"/>
  <c r="V54" i="20"/>
  <c r="Y53" i="20"/>
  <c r="X53" i="20"/>
  <c r="W53" i="20"/>
  <c r="V53" i="20"/>
  <c r="Y52" i="20"/>
  <c r="X52" i="20"/>
  <c r="W52" i="20"/>
  <c r="V52" i="20"/>
  <c r="Y51" i="20"/>
  <c r="V51" i="20"/>
  <c r="V50" i="20"/>
  <c r="V49" i="20"/>
  <c r="Y48" i="20"/>
  <c r="W48" i="20"/>
  <c r="V48" i="20"/>
  <c r="Y47" i="20"/>
  <c r="X47" i="20"/>
  <c r="W47" i="20"/>
  <c r="V47" i="20"/>
  <c r="Y46" i="20"/>
  <c r="X46" i="20"/>
  <c r="W46" i="20"/>
  <c r="V46" i="20"/>
  <c r="Y45" i="20"/>
  <c r="X45" i="20"/>
  <c r="W45" i="20"/>
  <c r="V45" i="20"/>
  <c r="Y44" i="20"/>
  <c r="X44" i="20"/>
  <c r="W44" i="20"/>
  <c r="V44" i="20"/>
  <c r="Y43" i="20"/>
  <c r="V43" i="20"/>
  <c r="V42" i="20"/>
  <c r="V41" i="20"/>
  <c r="Y40" i="20"/>
  <c r="W40" i="20"/>
  <c r="V40" i="20"/>
  <c r="Y39" i="20"/>
  <c r="X39" i="20"/>
  <c r="W39" i="20"/>
  <c r="V39" i="20"/>
  <c r="Y38" i="20"/>
  <c r="X38" i="20"/>
  <c r="W38" i="20"/>
  <c r="V38" i="20"/>
  <c r="Y37" i="20"/>
  <c r="X37" i="20"/>
  <c r="W37" i="20"/>
  <c r="V37" i="20"/>
  <c r="Y36" i="20"/>
  <c r="X36" i="20"/>
  <c r="W36" i="20"/>
  <c r="V36" i="20"/>
  <c r="Y35" i="20"/>
  <c r="V35" i="20"/>
  <c r="V34" i="20"/>
  <c r="V33" i="20"/>
  <c r="Y32" i="20"/>
  <c r="W32" i="20"/>
  <c r="V32" i="20"/>
  <c r="Y31" i="20"/>
  <c r="X31" i="20"/>
  <c r="W31" i="20"/>
  <c r="V31" i="20"/>
  <c r="Y30" i="20"/>
  <c r="X30" i="20"/>
  <c r="W30" i="20"/>
  <c r="V30" i="20"/>
  <c r="Y29" i="20"/>
  <c r="X29" i="20"/>
  <c r="W29" i="20"/>
  <c r="V29" i="20"/>
  <c r="Y28" i="20"/>
  <c r="X28" i="20"/>
  <c r="W28" i="20"/>
  <c r="V28" i="20"/>
  <c r="Y27" i="20"/>
  <c r="V27" i="20"/>
  <c r="V26" i="20"/>
  <c r="V25" i="20"/>
  <c r="B9" i="20"/>
  <c r="B7" i="20"/>
  <c r="B6" i="20"/>
  <c r="B5" i="20"/>
  <c r="A3" i="20"/>
  <c r="X23" i="20" s="1"/>
  <c r="A2" i="20"/>
  <c r="V16" i="20" s="1"/>
  <c r="A1" i="20"/>
  <c r="W7" i="20" s="1"/>
  <c r="M177" i="22"/>
  <c r="P155" i="22"/>
  <c r="U155" i="22" s="1"/>
  <c r="P152" i="22"/>
  <c r="U152" i="22" s="1"/>
  <c r="P150" i="22"/>
  <c r="U150" i="22" s="1"/>
  <c r="P148" i="22"/>
  <c r="U148" i="22" s="1"/>
  <c r="U133" i="22"/>
  <c r="M149" i="22" s="1"/>
  <c r="P149" i="22" s="1"/>
  <c r="U149" i="22" s="1"/>
  <c r="E128" i="22"/>
  <c r="U122" i="22"/>
  <c r="K126" i="22" s="1"/>
  <c r="X119" i="22"/>
  <c r="X121" i="22" s="1"/>
  <c r="F118" i="22"/>
  <c r="F34" i="22"/>
  <c r="E18" i="22"/>
  <c r="H7" i="22"/>
  <c r="V3" i="20" l="1"/>
  <c r="V8" i="20"/>
  <c r="V9" i="20"/>
  <c r="W12" i="20"/>
  <c r="W14" i="20"/>
  <c r="W16" i="20"/>
  <c r="Y16" i="20" s="1"/>
  <c r="V1" i="20"/>
  <c r="X4" i="20"/>
  <c r="W5" i="20"/>
  <c r="X6" i="20"/>
  <c r="Y11" i="20"/>
  <c r="W13" i="20"/>
  <c r="W15" i="20"/>
  <c r="V19" i="20"/>
  <c r="X20" i="20"/>
  <c r="X21" i="20"/>
  <c r="X22" i="20"/>
  <c r="W8" i="20"/>
  <c r="Y8" i="20" s="1"/>
  <c r="B8" i="20"/>
  <c r="V58" i="20" s="1"/>
  <c r="X7" i="20"/>
  <c r="Y7" i="20" s="1"/>
  <c r="V7" i="20"/>
  <c r="W6" i="20"/>
  <c r="Y6" i="20" s="1"/>
  <c r="X5" i="20"/>
  <c r="Y5" i="20" s="1"/>
  <c r="V5" i="20"/>
  <c r="W4" i="20"/>
  <c r="Y3" i="20"/>
  <c r="W24" i="20"/>
  <c r="W23" i="20"/>
  <c r="Y23" i="20" s="1"/>
  <c r="W22" i="20"/>
  <c r="W21" i="20"/>
  <c r="Y21" i="20" s="1"/>
  <c r="W20" i="20"/>
  <c r="Y19" i="20"/>
  <c r="V4" i="20"/>
  <c r="V6" i="20"/>
  <c r="V17" i="20"/>
  <c r="V20" i="20"/>
  <c r="V21" i="20"/>
  <c r="V22" i="20"/>
  <c r="V23" i="20"/>
  <c r="V24" i="20"/>
  <c r="V11" i="20"/>
  <c r="V12" i="20"/>
  <c r="X12" i="20"/>
  <c r="V13" i="20"/>
  <c r="X13" i="20"/>
  <c r="V14" i="20"/>
  <c r="X14" i="20"/>
  <c r="Y14" i="20" s="1"/>
  <c r="V15" i="20"/>
  <c r="X15" i="20"/>
  <c r="Y15" i="20" s="1"/>
  <c r="M151" i="22"/>
  <c r="P151" i="22" s="1"/>
  <c r="U151" i="22" s="1"/>
  <c r="P126" i="22"/>
  <c r="U126" i="22" s="1"/>
  <c r="U128" i="22" s="1"/>
  <c r="M153" i="22"/>
  <c r="P153" i="22" s="1"/>
  <c r="U153" i="22" s="1"/>
  <c r="M140" i="22"/>
  <c r="P140" i="22" s="1"/>
  <c r="U140" i="22" s="1"/>
  <c r="U158" i="22" s="1"/>
  <c r="T163" i="22" s="1"/>
  <c r="M154" i="22"/>
  <c r="P154" i="22" s="1"/>
  <c r="U154" i="22" s="1"/>
  <c r="Y13" i="20" l="1"/>
  <c r="Y12" i="20"/>
  <c r="Y4" i="20"/>
  <c r="B2" i="20"/>
  <c r="V10" i="20" s="1"/>
  <c r="B10" i="20"/>
  <c r="V74" i="20" s="1"/>
  <c r="B1" i="20"/>
  <c r="V2" i="20" s="1"/>
  <c r="Y20" i="20"/>
  <c r="Y22" i="20"/>
  <c r="B3" i="20" s="1"/>
  <c r="V18" i="20" s="1"/>
  <c r="Y24" i="20"/>
  <c r="T180" i="22"/>
  <c r="X120" i="22" s="1"/>
  <c r="Y189" i="22"/>
  <c r="AA189" i="22" s="1"/>
  <c r="AH189" i="22" s="1"/>
  <c r="S14" i="22"/>
  <c r="X118" i="22"/>
  <c r="C9" i="23" s="1"/>
  <c r="H7" i="23" s="1"/>
  <c r="G7" i="23" l="1"/>
  <c r="H8" i="23" s="1"/>
  <c r="I7" i="23"/>
  <c r="I8" i="23" s="1"/>
  <c r="E7" i="23"/>
  <c r="F7" i="23"/>
  <c r="J7" i="23"/>
  <c r="K7" i="23"/>
  <c r="L7" i="23" s="1"/>
  <c r="D7" i="23"/>
  <c r="D8" i="23" s="1"/>
  <c r="I22" i="23" s="1"/>
  <c r="J8" i="23" l="1"/>
  <c r="Q24" i="23" s="1"/>
  <c r="G8" i="23"/>
  <c r="P17" i="23"/>
  <c r="P22" i="23"/>
  <c r="P18" i="23"/>
  <c r="P23" i="23"/>
  <c r="P20" i="23"/>
  <c r="P21" i="23"/>
  <c r="P24" i="23"/>
  <c r="P19" i="23"/>
  <c r="Q22" i="23"/>
  <c r="F8" i="23"/>
  <c r="K18" i="23" s="1"/>
  <c r="Q23" i="23"/>
  <c r="K8" i="23"/>
  <c r="S20" i="23" s="1"/>
  <c r="I24" i="23"/>
  <c r="N7" i="23"/>
  <c r="M7" i="23" s="1"/>
  <c r="L24" i="23"/>
  <c r="L22" i="23"/>
  <c r="L20" i="23"/>
  <c r="L23" i="23"/>
  <c r="N20" i="23"/>
  <c r="E8" i="23"/>
  <c r="I16" i="23" s="1"/>
  <c r="I20" i="23"/>
  <c r="I23" i="23"/>
  <c r="N17" i="23"/>
  <c r="N19" i="23"/>
  <c r="L17" i="23"/>
  <c r="L16" i="23"/>
  <c r="L18" i="23"/>
  <c r="N16" i="23"/>
  <c r="N18" i="23"/>
  <c r="L8" i="23"/>
  <c r="N24" i="23"/>
  <c r="N22" i="23"/>
  <c r="O26" i="23"/>
  <c r="M26" i="23"/>
  <c r="N23" i="23"/>
  <c r="N21" i="23"/>
  <c r="L19" i="23"/>
  <c r="L21" i="23"/>
  <c r="K20" i="23" l="1"/>
  <c r="K23" i="23"/>
  <c r="K22" i="23"/>
  <c r="K24" i="23"/>
  <c r="Q19" i="23"/>
  <c r="Q17" i="23"/>
  <c r="K21" i="23"/>
  <c r="K17" i="23"/>
  <c r="K19" i="23"/>
  <c r="K16" i="23"/>
  <c r="K26" i="23" s="1"/>
  <c r="Q21" i="23"/>
  <c r="S24" i="23"/>
  <c r="R26" i="23"/>
  <c r="S23" i="23"/>
  <c r="S21" i="23"/>
  <c r="S16" i="23"/>
  <c r="S22" i="23"/>
  <c r="Q20" i="23"/>
  <c r="Q18" i="23"/>
  <c r="S17" i="23"/>
  <c r="Q16" i="23"/>
  <c r="S19" i="23"/>
  <c r="S18" i="23"/>
  <c r="P16" i="23"/>
  <c r="P26" i="23" s="1"/>
  <c r="H28" i="23"/>
  <c r="I19" i="23"/>
  <c r="J17" i="23"/>
  <c r="J22" i="23"/>
  <c r="F28" i="23"/>
  <c r="I21" i="23"/>
  <c r="J23" i="23"/>
  <c r="J24" i="23"/>
  <c r="I17" i="23"/>
  <c r="J20" i="23"/>
  <c r="J18" i="23"/>
  <c r="J16" i="23"/>
  <c r="J21" i="23"/>
  <c r="J19" i="23"/>
  <c r="I18" i="23"/>
  <c r="N26" i="23"/>
  <c r="L26" i="23"/>
  <c r="Q26" i="23" l="1"/>
  <c r="S26" i="23"/>
  <c r="I26" i="23"/>
  <c r="J26" i="23"/>
  <c r="J28" i="23" l="1"/>
  <c r="C11" i="23" s="1"/>
  <c r="A11" i="23" s="1"/>
  <c r="D182" i="22" s="1"/>
  <c r="M15" i="22" s="1"/>
</calcChain>
</file>

<file path=xl/sharedStrings.xml><?xml version="1.0" encoding="utf-8"?>
<sst xmlns="http://schemas.openxmlformats.org/spreadsheetml/2006/main" count="598" uniqueCount="507">
  <si>
    <t>CERTIFICACIÓN DEL AVALÚO</t>
  </si>
  <si>
    <t xml:space="preserve"> </t>
  </si>
  <si>
    <t>FACTOR</t>
  </si>
  <si>
    <t>OTRO</t>
  </si>
  <si>
    <t>SUPERFICIE</t>
  </si>
  <si>
    <t>NETO DE</t>
  </si>
  <si>
    <t>DEL TERRENO</t>
  </si>
  <si>
    <t>VALOR DE</t>
  </si>
  <si>
    <t xml:space="preserve"> UN</t>
  </si>
  <si>
    <t xml:space="preserve"> CIENTO</t>
  </si>
  <si>
    <t xml:space="preserve"> 01</t>
  </si>
  <si>
    <t xml:space="preserve"> DOS</t>
  </si>
  <si>
    <t xml:space="preserve"> DOSCIENTOS</t>
  </si>
  <si>
    <t xml:space="preserve"> 02</t>
  </si>
  <si>
    <t xml:space="preserve"> TRES</t>
  </si>
  <si>
    <t xml:space="preserve"> TRESCIENTOS</t>
  </si>
  <si>
    <t xml:space="preserve"> 03</t>
  </si>
  <si>
    <t xml:space="preserve"> CUATRO</t>
  </si>
  <si>
    <t xml:space="preserve"> CUATROCIENTOS</t>
  </si>
  <si>
    <t xml:space="preserve"> 04</t>
  </si>
  <si>
    <t xml:space="preserve"> CINCO</t>
  </si>
  <si>
    <t xml:space="preserve"> QUINIENTOS</t>
  </si>
  <si>
    <t xml:space="preserve"> 05</t>
  </si>
  <si>
    <t xml:space="preserve"> SEIS</t>
  </si>
  <si>
    <t xml:space="preserve"> SEISCIENTOS</t>
  </si>
  <si>
    <t xml:space="preserve"> 06</t>
  </si>
  <si>
    <t xml:space="preserve"> SIETE</t>
  </si>
  <si>
    <t xml:space="preserve"> SETECIENTOS</t>
  </si>
  <si>
    <t xml:space="preserve"> 07</t>
  </si>
  <si>
    <t xml:space="preserve"> OCHO</t>
  </si>
  <si>
    <t xml:space="preserve"> OCHOCIENTOS</t>
  </si>
  <si>
    <t xml:space="preserve"> 08</t>
  </si>
  <si>
    <t xml:space="preserve"> NUEVE</t>
  </si>
  <si>
    <t xml:space="preserve"> NOVECIENTOS</t>
  </si>
  <si>
    <t xml:space="preserve"> 09</t>
  </si>
  <si>
    <t xml:space="preserve"> DIEZ</t>
  </si>
  <si>
    <t xml:space="preserve"> 10</t>
  </si>
  <si>
    <t xml:space="preserve"> ONCE</t>
  </si>
  <si>
    <t xml:space="preserve"> 11</t>
  </si>
  <si>
    <t xml:space="preserve"> DOCE</t>
  </si>
  <si>
    <t xml:space="preserve"> 12</t>
  </si>
  <si>
    <t xml:space="preserve"> TRECE</t>
  </si>
  <si>
    <t xml:space="preserve"> CATORCE</t>
  </si>
  <si>
    <t xml:space="preserve"> 13</t>
  </si>
  <si>
    <t xml:space="preserve"> QUINCE</t>
  </si>
  <si>
    <t xml:space="preserve"> 14</t>
  </si>
  <si>
    <t xml:space="preserve"> DIECISEIS</t>
  </si>
  <si>
    <t xml:space="preserve"> 15</t>
  </si>
  <si>
    <t xml:space="preserve"> DIECISIETE</t>
  </si>
  <si>
    <t xml:space="preserve"> 16</t>
  </si>
  <si>
    <t xml:space="preserve"> DIECIOCHO</t>
  </si>
  <si>
    <t xml:space="preserve"> 17</t>
  </si>
  <si>
    <t xml:space="preserve"> DIECINUEVE</t>
  </si>
  <si>
    <t xml:space="preserve"> 18</t>
  </si>
  <si>
    <t xml:space="preserve"> VEINTE</t>
  </si>
  <si>
    <t xml:space="preserve"> 19</t>
  </si>
  <si>
    <t xml:space="preserve"> VEINTIUN</t>
  </si>
  <si>
    <t xml:space="preserve"> 20</t>
  </si>
  <si>
    <t xml:space="preserve"> VEINTIDOS</t>
  </si>
  <si>
    <t xml:space="preserve"> 21</t>
  </si>
  <si>
    <t xml:space="preserve"> VEINTITRES</t>
  </si>
  <si>
    <t xml:space="preserve"> 22</t>
  </si>
  <si>
    <t xml:space="preserve"> VEINTICUATRO</t>
  </si>
  <si>
    <t xml:space="preserve"> 23</t>
  </si>
  <si>
    <t xml:space="preserve"> VEINTICINCO</t>
  </si>
  <si>
    <t xml:space="preserve"> 24</t>
  </si>
  <si>
    <t xml:space="preserve"> VEINTISEIS</t>
  </si>
  <si>
    <t xml:space="preserve"> 25</t>
  </si>
  <si>
    <t xml:space="preserve"> VEINTISIETE</t>
  </si>
  <si>
    <t xml:space="preserve"> 26</t>
  </si>
  <si>
    <t xml:space="preserve"> VEINTIOCHO</t>
  </si>
  <si>
    <t xml:space="preserve"> 27</t>
  </si>
  <si>
    <t xml:space="preserve"> VEINTINUEVE</t>
  </si>
  <si>
    <t xml:space="preserve"> 28</t>
  </si>
  <si>
    <t xml:space="preserve"> TREINTA</t>
  </si>
  <si>
    <t xml:space="preserve"> 29</t>
  </si>
  <si>
    <t xml:space="preserve"> TREINTA Y UN</t>
  </si>
  <si>
    <t xml:space="preserve"> 30</t>
  </si>
  <si>
    <t xml:space="preserve"> TREINTA Y DOS</t>
  </si>
  <si>
    <t xml:space="preserve"> 31</t>
  </si>
  <si>
    <t xml:space="preserve"> TREINTA Y TRES</t>
  </si>
  <si>
    <t xml:space="preserve"> 32</t>
  </si>
  <si>
    <t xml:space="preserve"> TREINTA Y CUARTO</t>
  </si>
  <si>
    <t xml:space="preserve"> 33</t>
  </si>
  <si>
    <t xml:space="preserve"> TREINTA Y CINCO</t>
  </si>
  <si>
    <t xml:space="preserve"> 34</t>
  </si>
  <si>
    <t xml:space="preserve"> TREINTA Y SEIS</t>
  </si>
  <si>
    <t xml:space="preserve"> 35</t>
  </si>
  <si>
    <t xml:space="preserve"> TREINTA Y SIETE</t>
  </si>
  <si>
    <t xml:space="preserve"> 36</t>
  </si>
  <si>
    <t xml:space="preserve"> TREINTA Y OCHO</t>
  </si>
  <si>
    <t xml:space="preserve"> 37</t>
  </si>
  <si>
    <t xml:space="preserve"> TREINTA Y NUEVE</t>
  </si>
  <si>
    <t xml:space="preserve"> 38</t>
  </si>
  <si>
    <t xml:space="preserve"> CUARENTA</t>
  </si>
  <si>
    <t xml:space="preserve"> 39</t>
  </si>
  <si>
    <t xml:space="preserve"> CUARENTA Y UN</t>
  </si>
  <si>
    <t xml:space="preserve"> 40</t>
  </si>
  <si>
    <t xml:space="preserve"> CUARENTA Y DOS</t>
  </si>
  <si>
    <t xml:space="preserve"> 41</t>
  </si>
  <si>
    <t xml:space="preserve"> CUARENTA Y TRES</t>
  </si>
  <si>
    <t xml:space="preserve"> 42</t>
  </si>
  <si>
    <t xml:space="preserve"> CUARENTA Y CUARTO</t>
  </si>
  <si>
    <t xml:space="preserve"> 43</t>
  </si>
  <si>
    <t xml:space="preserve"> CUARENTA Y CINCO</t>
  </si>
  <si>
    <t xml:space="preserve"> 44</t>
  </si>
  <si>
    <t xml:space="preserve"> CUARENTA Y SEIS</t>
  </si>
  <si>
    <t xml:space="preserve"> 45</t>
  </si>
  <si>
    <t xml:space="preserve"> CUARENTA Y SIETE</t>
  </si>
  <si>
    <t xml:space="preserve"> 46</t>
  </si>
  <si>
    <t xml:space="preserve"> CUARENTA Y OCHO</t>
  </si>
  <si>
    <t xml:space="preserve"> 47</t>
  </si>
  <si>
    <t xml:space="preserve"> CUARENTA Y NUEVE</t>
  </si>
  <si>
    <t xml:space="preserve"> 48</t>
  </si>
  <si>
    <t xml:space="preserve"> CINCUENTA</t>
  </si>
  <si>
    <t xml:space="preserve"> 49</t>
  </si>
  <si>
    <t xml:space="preserve"> CINCUENTA Y UN</t>
  </si>
  <si>
    <t xml:space="preserve"> 50</t>
  </si>
  <si>
    <t xml:space="preserve"> CINCUENTA Y DOS</t>
  </si>
  <si>
    <t xml:space="preserve"> 51</t>
  </si>
  <si>
    <t xml:space="preserve"> CINCUENTA Y TRES </t>
  </si>
  <si>
    <t xml:space="preserve"> 52</t>
  </si>
  <si>
    <t xml:space="preserve"> CINCUENTA Y CUATRO</t>
  </si>
  <si>
    <t xml:space="preserve"> CINCUENTA Y CINCO </t>
  </si>
  <si>
    <t xml:space="preserve"> 54</t>
  </si>
  <si>
    <t xml:space="preserve"> CINCUENTA Y SEIS</t>
  </si>
  <si>
    <t xml:space="preserve"> 55</t>
  </si>
  <si>
    <t xml:space="preserve"> CINCUENTA Y SIETE</t>
  </si>
  <si>
    <t xml:space="preserve"> 56</t>
  </si>
  <si>
    <t xml:space="preserve"> CINCUENTA Y OCHO</t>
  </si>
  <si>
    <t xml:space="preserve"> 57</t>
  </si>
  <si>
    <t xml:space="preserve"> CINCUENTA Y NUEVE</t>
  </si>
  <si>
    <t xml:space="preserve"> 58</t>
  </si>
  <si>
    <t xml:space="preserve"> SESENTA</t>
  </si>
  <si>
    <t xml:space="preserve"> 59</t>
  </si>
  <si>
    <t xml:space="preserve"> SESENTA Y UN</t>
  </si>
  <si>
    <t xml:space="preserve"> 60</t>
  </si>
  <si>
    <t xml:space="preserve"> SESENTA Y DOS </t>
  </si>
  <si>
    <t xml:space="preserve"> 61</t>
  </si>
  <si>
    <t xml:space="preserve"> SESENTA Y TRES</t>
  </si>
  <si>
    <t xml:space="preserve"> 62</t>
  </si>
  <si>
    <t xml:space="preserve"> SESENTA Y CUATRO </t>
  </si>
  <si>
    <t xml:space="preserve"> 63</t>
  </si>
  <si>
    <t xml:space="preserve"> SESENTA Y CINCO</t>
  </si>
  <si>
    <t xml:space="preserve"> 64</t>
  </si>
  <si>
    <t xml:space="preserve"> SESENTA Y SEIS </t>
  </si>
  <si>
    <t xml:space="preserve"> SESENTA Y SIETE</t>
  </si>
  <si>
    <t xml:space="preserve"> 66</t>
  </si>
  <si>
    <t xml:space="preserve"> SESENTA Y OCHO</t>
  </si>
  <si>
    <t xml:space="preserve"> 67</t>
  </si>
  <si>
    <t xml:space="preserve"> SESENTA Y NUEVE</t>
  </si>
  <si>
    <t xml:space="preserve"> 68</t>
  </si>
  <si>
    <t xml:space="preserve"> SETENTA</t>
  </si>
  <si>
    <t xml:space="preserve"> 69</t>
  </si>
  <si>
    <t xml:space="preserve"> SETENTA Y UN</t>
  </si>
  <si>
    <t xml:space="preserve"> 70</t>
  </si>
  <si>
    <t xml:space="preserve"> SETENTA Y DOS</t>
  </si>
  <si>
    <t xml:space="preserve"> 71</t>
  </si>
  <si>
    <t xml:space="preserve"> SETENTA Y TRES</t>
  </si>
  <si>
    <t xml:space="preserve"> 72</t>
  </si>
  <si>
    <t xml:space="preserve"> SETENTA Y CUATRO</t>
  </si>
  <si>
    <t xml:space="preserve"> 73</t>
  </si>
  <si>
    <t xml:space="preserve"> SETENTA Y CINCO</t>
  </si>
  <si>
    <t xml:space="preserve"> 74</t>
  </si>
  <si>
    <t xml:space="preserve"> SETENTA Y SEIS</t>
  </si>
  <si>
    <t xml:space="preserve"> 75</t>
  </si>
  <si>
    <t xml:space="preserve"> SETENTA Y SIETE</t>
  </si>
  <si>
    <t xml:space="preserve"> 76</t>
  </si>
  <si>
    <t xml:space="preserve"> SETENTA Y OCHO</t>
  </si>
  <si>
    <t xml:space="preserve"> 77</t>
  </si>
  <si>
    <t xml:space="preserve"> SETENTA Y NUEVE</t>
  </si>
  <si>
    <t xml:space="preserve"> 78</t>
  </si>
  <si>
    <t xml:space="preserve"> OCHENTA</t>
  </si>
  <si>
    <t xml:space="preserve"> 79</t>
  </si>
  <si>
    <t xml:space="preserve"> OCHENTA Y UN</t>
  </si>
  <si>
    <t xml:space="preserve"> 80</t>
  </si>
  <si>
    <t xml:space="preserve"> OCHENTA Y DOS</t>
  </si>
  <si>
    <t xml:space="preserve"> 81</t>
  </si>
  <si>
    <t xml:space="preserve"> OCHENTA Y TRES</t>
  </si>
  <si>
    <t xml:space="preserve"> 82</t>
  </si>
  <si>
    <t xml:space="preserve"> OCHENTA Y CUATRO</t>
  </si>
  <si>
    <t xml:space="preserve"> 83</t>
  </si>
  <si>
    <t xml:space="preserve"> OCHENTA Y CINCO</t>
  </si>
  <si>
    <t xml:space="preserve"> 84</t>
  </si>
  <si>
    <t xml:space="preserve"> OCHENTA Y SEIS</t>
  </si>
  <si>
    <t xml:space="preserve"> 85</t>
  </si>
  <si>
    <t xml:space="preserve"> OCHENTA Y SIETE</t>
  </si>
  <si>
    <t xml:space="preserve"> 86</t>
  </si>
  <si>
    <t xml:space="preserve"> OCHENTA Y OCHO</t>
  </si>
  <si>
    <t xml:space="preserve"> 87</t>
  </si>
  <si>
    <t xml:space="preserve"> OCHENTA Y NUEVE</t>
  </si>
  <si>
    <t xml:space="preserve"> 88</t>
  </si>
  <si>
    <t xml:space="preserve"> NOVENTA</t>
  </si>
  <si>
    <t xml:space="preserve"> 89</t>
  </si>
  <si>
    <t xml:space="preserve"> NOVENTA Y UN</t>
  </si>
  <si>
    <t xml:space="preserve"> 90</t>
  </si>
  <si>
    <t xml:space="preserve"> NOVENTA Y DOS</t>
  </si>
  <si>
    <t xml:space="preserve"> 91</t>
  </si>
  <si>
    <t xml:space="preserve"> NOVENTA Y TRES</t>
  </si>
  <si>
    <t xml:space="preserve"> 92</t>
  </si>
  <si>
    <t xml:space="preserve"> NOVENTA Y CUATRO</t>
  </si>
  <si>
    <t xml:space="preserve"> 93</t>
  </si>
  <si>
    <t xml:space="preserve"> NOVENTA Y CINCO</t>
  </si>
  <si>
    <t xml:space="preserve"> 94</t>
  </si>
  <si>
    <t xml:space="preserve"> NOVENTA Y SEIS</t>
  </si>
  <si>
    <t xml:space="preserve"> 95</t>
  </si>
  <si>
    <t xml:space="preserve"> NOVENTA Y SIETE</t>
  </si>
  <si>
    <t xml:space="preserve"> 96</t>
  </si>
  <si>
    <t xml:space="preserve"> NOVENTA Y OCHO</t>
  </si>
  <si>
    <t xml:space="preserve"> 97</t>
  </si>
  <si>
    <t xml:space="preserve"> NOVENTA Y NUEVE</t>
  </si>
  <si>
    <t xml:space="preserve"> 98</t>
  </si>
  <si>
    <t>CIENTO</t>
  </si>
  <si>
    <t xml:space="preserve"> 99</t>
  </si>
  <si>
    <t xml:space="preserve"> 00</t>
  </si>
  <si>
    <t>CANTIDAD</t>
  </si>
  <si>
    <t>FECHA DE LA INSPECCIÓN:</t>
  </si>
  <si>
    <t>ÁREA TOTAL:</t>
  </si>
  <si>
    <t>FRENTE:</t>
  </si>
  <si>
    <t>FONDO:</t>
  </si>
  <si>
    <t>VALOR UNITARIO</t>
  </si>
  <si>
    <t>UNITARIO</t>
  </si>
  <si>
    <t>FRACCIÓN</t>
  </si>
  <si>
    <t>VALOR PARCIAL</t>
  </si>
  <si>
    <t>INDIVISO</t>
  </si>
  <si>
    <t>MOTIVO</t>
  </si>
  <si>
    <t>VALOR DEL TERRENO =</t>
  </si>
  <si>
    <t xml:space="preserve">VALOR </t>
  </si>
  <si>
    <t>INVESTIGACIÓN</t>
  </si>
  <si>
    <t>REPOSICIÓN (V.N.R.)</t>
  </si>
  <si>
    <t>SUPERFICIE TOTAL =</t>
  </si>
  <si>
    <t>ÚNICA</t>
  </si>
  <si>
    <t>VALOR UNITARIO MEDIO DEL TERRENO =</t>
  </si>
  <si>
    <t>PRECIO UNITARIO</t>
  </si>
  <si>
    <t>ES DE:</t>
  </si>
  <si>
    <t>FACTOR DE EFICIENCIA</t>
  </si>
  <si>
    <t>F. ZONA</t>
  </si>
  <si>
    <t>F. UBICACIÓN</t>
  </si>
  <si>
    <t>F. FRENTE</t>
  </si>
  <si>
    <t>F. FONDO</t>
  </si>
  <si>
    <t>F. SUPERFICIE</t>
  </si>
  <si>
    <t>F. RESULTANTE</t>
  </si>
  <si>
    <t>VALOR DE CALLE O ZONA:</t>
  </si>
  <si>
    <t>N° DE CTA. PREDIAL:</t>
  </si>
  <si>
    <t>M2.</t>
  </si>
  <si>
    <t>UNIDADES</t>
  </si>
  <si>
    <t>DECENAS</t>
  </si>
  <si>
    <t>CENTENAS</t>
  </si>
  <si>
    <t>decenas de millones</t>
  </si>
  <si>
    <t>millones</t>
  </si>
  <si>
    <t>cien miles</t>
  </si>
  <si>
    <t>diez miles</t>
  </si>
  <si>
    <t>miles</t>
  </si>
  <si>
    <t>cientos</t>
  </si>
  <si>
    <t>decenas</t>
  </si>
  <si>
    <t>unidades</t>
  </si>
  <si>
    <t>UN</t>
  </si>
  <si>
    <t xml:space="preserve">DIEZ </t>
  </si>
  <si>
    <t xml:space="preserve">ONCE </t>
  </si>
  <si>
    <t xml:space="preserve">CIENTO </t>
  </si>
  <si>
    <t xml:space="preserve">UN MILLON </t>
  </si>
  <si>
    <t xml:space="preserve">DOS </t>
  </si>
  <si>
    <t>VEINTI</t>
  </si>
  <si>
    <t>DOCE</t>
  </si>
  <si>
    <t xml:space="preserve">DOSCIENTOS </t>
  </si>
  <si>
    <t xml:space="preserve">DOS MILLONES </t>
  </si>
  <si>
    <t xml:space="preserve">TRES </t>
  </si>
  <si>
    <t xml:space="preserve">TREINTA </t>
  </si>
  <si>
    <t>TRECE</t>
  </si>
  <si>
    <t xml:space="preserve">TRESCIENTOS </t>
  </si>
  <si>
    <t xml:space="preserve">TRES MILLONES </t>
  </si>
  <si>
    <t xml:space="preserve">CUATRO </t>
  </si>
  <si>
    <t xml:space="preserve">CUARENTA </t>
  </si>
  <si>
    <t>CATORCE</t>
  </si>
  <si>
    <t xml:space="preserve">CUATROCIENTOS </t>
  </si>
  <si>
    <t xml:space="preserve">CUATRO MILLONES </t>
  </si>
  <si>
    <t xml:space="preserve">CINCO </t>
  </si>
  <si>
    <t xml:space="preserve">CINCUENTA </t>
  </si>
  <si>
    <t>QUINCE</t>
  </si>
  <si>
    <t xml:space="preserve">QUINIENTOS </t>
  </si>
  <si>
    <t xml:space="preserve">CINCO MILLONES </t>
  </si>
  <si>
    <t xml:space="preserve">SEIS </t>
  </si>
  <si>
    <t xml:space="preserve">SESENTA </t>
  </si>
  <si>
    <t>DIECI</t>
  </si>
  <si>
    <t xml:space="preserve">SEISCIENTOS </t>
  </si>
  <si>
    <t xml:space="preserve">SEIS MILLONES </t>
  </si>
  <si>
    <t xml:space="preserve">SIETE </t>
  </si>
  <si>
    <t xml:space="preserve">SETENTA </t>
  </si>
  <si>
    <t xml:space="preserve">SETECIENTOS </t>
  </si>
  <si>
    <t xml:space="preserve">SIETE MILLONES </t>
  </si>
  <si>
    <t xml:space="preserve">OCHO </t>
  </si>
  <si>
    <t xml:space="preserve">OCHENTA </t>
  </si>
  <si>
    <t xml:space="preserve">OCHOCIENTOS </t>
  </si>
  <si>
    <t xml:space="preserve">OCHO MILLONES </t>
  </si>
  <si>
    <t xml:space="preserve">NUEVE </t>
  </si>
  <si>
    <t xml:space="preserve">NOVENTA </t>
  </si>
  <si>
    <t xml:space="preserve">NOVECIENTOS </t>
  </si>
  <si>
    <t xml:space="preserve">NUEVE MILLONES </t>
  </si>
  <si>
    <t xml:space="preserve">UN </t>
  </si>
  <si>
    <t>CIEN</t>
  </si>
  <si>
    <t xml:space="preserve"> MIL </t>
  </si>
  <si>
    <t>MILLON</t>
  </si>
  <si>
    <t xml:space="preserve">Y </t>
  </si>
  <si>
    <t>CIENTOS</t>
  </si>
  <si>
    <t xml:space="preserve"> MILLONES </t>
  </si>
  <si>
    <t>RESULTADO:</t>
  </si>
  <si>
    <t>MTS</t>
  </si>
  <si>
    <t>AGUASCALIENTES</t>
  </si>
  <si>
    <t>MANZANA:</t>
  </si>
  <si>
    <t>MUNICIPIO:</t>
  </si>
  <si>
    <t>MEDIDAS Y COLINDANCIAS:</t>
  </si>
  <si>
    <t>LINDA</t>
  </si>
  <si>
    <t>S O L I C I T A N T E:</t>
  </si>
  <si>
    <t>V A L U A D O R:</t>
  </si>
  <si>
    <t>P R O F E S I Ó N:</t>
  </si>
  <si>
    <t>FECHA  DEL  A V A L Ú O:</t>
  </si>
  <si>
    <t>P R O P I E T A R I O:</t>
  </si>
  <si>
    <t>L I M I T A N T E S:</t>
  </si>
  <si>
    <t>U B I C A C I Ó N</t>
  </si>
  <si>
    <t>E S T A D O:</t>
  </si>
  <si>
    <t>E S C R I T U R A:</t>
  </si>
  <si>
    <t>N O T A R I O.</t>
  </si>
  <si>
    <t>AVALUO No.</t>
  </si>
  <si>
    <t>MEJORAS</t>
  </si>
  <si>
    <t>UNIDAD</t>
  </si>
  <si>
    <t>VALOR DE LAS MEJORAS =</t>
  </si>
  <si>
    <t>SUPERFICIE DEL TERRENO:</t>
  </si>
  <si>
    <t>VALOR COMERCIAL DE LAS MEJORAS A FECHA ACTUAL DE:</t>
  </si>
  <si>
    <t>U S O    A C T U A L:</t>
  </si>
  <si>
    <t>D E S C R I P C I Ó N:</t>
  </si>
  <si>
    <t>A)    D E L   T E R R E N O:</t>
  </si>
  <si>
    <t>B)    D E   L A S   M E J O R A S:</t>
  </si>
  <si>
    <t>C O N C E P T O</t>
  </si>
  <si>
    <t>I.-   A N T E C E D E N T E S:</t>
  </si>
  <si>
    <t>M E J O R A S</t>
  </si>
  <si>
    <t>N I N G U N A</t>
  </si>
  <si>
    <t>VII. CONSIDERACIONES PREVIAS A LA CONCLUSIÓN:</t>
  </si>
  <si>
    <t>C. P.</t>
  </si>
  <si>
    <t>1.- EL VALOR FINAL ES SOLAMENTE DE LAS    M E J O R A S   QUE SE HICIERON,   NO INCLUYE EL VALOR DEL TERRENO</t>
  </si>
  <si>
    <t>A   V   A   L   U   O      D   E      M   E   J   O   R   A   S</t>
  </si>
  <si>
    <t>EDAD Y EDO. DE CONSERVACION</t>
  </si>
  <si>
    <t>V A L U A D O R</t>
  </si>
  <si>
    <t>INMUEBLE QUE SE  VALÚA:</t>
  </si>
  <si>
    <t>RÉGIMEN DE  PROPIEDAD:</t>
  </si>
  <si>
    <t>OBJETO  DEL   A V A L Ú O:</t>
  </si>
  <si>
    <t>PROPÓSITO DEL A V A L Ú O:</t>
  </si>
  <si>
    <t>DEL  I N M U E B L E  :</t>
  </si>
  <si>
    <t>CON</t>
  </si>
  <si>
    <t>PRIVADA INDIVIDUAL</t>
  </si>
  <si>
    <t xml:space="preserve">TOMADAS DE LA ESCRITURA No. </t>
  </si>
  <si>
    <t>3.- SE ANEXAN FOTOS DE LAS MEJORAS.</t>
  </si>
  <si>
    <t>-</t>
  </si>
  <si>
    <t>N O R T E</t>
  </si>
  <si>
    <t>COORDENADAS  U. T. M.</t>
  </si>
  <si>
    <t>LATITUD</t>
  </si>
  <si>
    <t>LONGITUD</t>
  </si>
  <si>
    <t>ALTITUD</t>
  </si>
  <si>
    <t>TRAMO DE CALLE, CALLES TRANSVERSALES, LIMÍTROFES Y ORIENTACIÓN</t>
  </si>
  <si>
    <t>NOMBRE DE LA VIALIDAD:</t>
  </si>
  <si>
    <t>EN LA ACERA:</t>
  </si>
  <si>
    <t>ENTRE LAS VIALIDADES:</t>
  </si>
  <si>
    <t>AL  NORTE</t>
  </si>
  <si>
    <t>AL ORIENTE</t>
  </si>
  <si>
    <t>AL  S U R</t>
  </si>
  <si>
    <t>AL PONIENTE</t>
  </si>
  <si>
    <t>UBICACIÓN DEL TERRENO:</t>
  </si>
  <si>
    <t>INTERMEDIO</t>
  </si>
  <si>
    <t>DISTANCIA A LA ESQUINA:</t>
  </si>
  <si>
    <t>II.- CARACTERÍSTICAS URBANAS:</t>
  </si>
  <si>
    <t>CLASIFICACIÓN DE ZONA:</t>
  </si>
  <si>
    <t>HABITACIONAL  DE TIPO MEDIO Y POPULAR</t>
  </si>
  <si>
    <t>CONSTR. PREDOMINANTES:</t>
  </si>
  <si>
    <t>CASAS DE DOS NIVELES DE SIMILAR PROYECTO</t>
  </si>
  <si>
    <t>L O T E   T I P O:</t>
  </si>
  <si>
    <t>D E N S I D A D:</t>
  </si>
  <si>
    <t>S E M I D E N S A</t>
  </si>
  <si>
    <t>NIVEL SOCIOECONÓMICO:</t>
  </si>
  <si>
    <t>CONTAMINACIÓN:</t>
  </si>
  <si>
    <t>BAJA, PRODUCIDA POR VEHICULOS AUTOMOTORES</t>
  </si>
  <si>
    <t>USO DE SUELO:</t>
  </si>
  <si>
    <t>HABITACIONAL</t>
  </si>
  <si>
    <t>INDICE DE SATURACION:</t>
  </si>
  <si>
    <t>%</t>
  </si>
  <si>
    <t>VÍAS DE ACCESO AL INMUEBLE:</t>
  </si>
  <si>
    <t>IMPORTANCIA</t>
  </si>
  <si>
    <t>VIALIDAD TERCIARIA</t>
  </si>
  <si>
    <t>PROXIMIDAD</t>
  </si>
  <si>
    <t>FLUJO VEHICULAR</t>
  </si>
  <si>
    <t>VIALIDAD SECUNDARIA</t>
  </si>
  <si>
    <t>MEDIO</t>
  </si>
  <si>
    <t>VIALIDAD LOCAL</t>
  </si>
  <si>
    <t>BAJO</t>
  </si>
  <si>
    <t>SERVICIOS PÚBLICOS:</t>
  </si>
  <si>
    <t xml:space="preserve">D E S  C R I P C I Ó N:                                                                                                                                                    </t>
  </si>
  <si>
    <t>PAVIMENTO:</t>
  </si>
  <si>
    <t>DE CONCRETO HIDRAULICO</t>
  </si>
  <si>
    <t>BANQUETAS:</t>
  </si>
  <si>
    <t>GUARNICIONES:</t>
  </si>
  <si>
    <t>AGUA POTABLE:</t>
  </si>
  <si>
    <t>DRENAJE:</t>
  </si>
  <si>
    <t>CON SERVICIO CONECTADO AL PREDIO</t>
  </si>
  <si>
    <t>ENERGÍA ELÉCTRICA:</t>
  </si>
  <si>
    <t>ALUMBRADO PÚBLICO:</t>
  </si>
  <si>
    <t>CON POSTERIA METALICA</t>
  </si>
  <si>
    <t>TELÉFONO-CABLE:</t>
  </si>
  <si>
    <t>SUBTERRANEA</t>
  </si>
  <si>
    <t>RECOLECCIÓN BASURA:</t>
  </si>
  <si>
    <t>EN CONTENEDORES</t>
  </si>
  <si>
    <t>VIGILANCIA:</t>
  </si>
  <si>
    <t>PRIVADA</t>
  </si>
  <si>
    <t>TRANSPORTE PÚBLICO:</t>
  </si>
  <si>
    <t xml:space="preserve">EQUIPAMIENTO URBANO </t>
  </si>
  <si>
    <t>ZONA COMERCIAL (LOCALES)</t>
  </si>
  <si>
    <t>SERVICIOS DE SALUD</t>
  </si>
  <si>
    <t>A MENOS DE 500 MTS</t>
  </si>
  <si>
    <t>CON DISTANCIAS</t>
  </si>
  <si>
    <t>ESCUELA PRIMARIA</t>
  </si>
  <si>
    <t>PARQUES Y JARDINES</t>
  </si>
  <si>
    <t>AL INMUEBLE VALUADO:</t>
  </si>
  <si>
    <t>ESCUELA SECUNDARIA Y EDUC MEDIA</t>
  </si>
  <si>
    <t>IGLESIA</t>
  </si>
  <si>
    <t>M E D I O</t>
  </si>
  <si>
    <t>III.-  T E R R E N O:</t>
  </si>
  <si>
    <t>NINGUNO</t>
  </si>
  <si>
    <t>URBANO A MENOS DE 500 MTS</t>
  </si>
  <si>
    <t>A MENOS DE 250 MTS</t>
  </si>
  <si>
    <t>A MAS DE 1500 MTS</t>
  </si>
  <si>
    <t>ML</t>
  </si>
  <si>
    <t>INPC SEPTIEMBRE 2024</t>
  </si>
  <si>
    <t xml:space="preserve">M. EN VAL. ARQ. </t>
  </si>
  <si>
    <t>CED. PROF. DE LA MAESTRIA</t>
  </si>
  <si>
    <r>
      <t xml:space="preserve">EL VALOR COMERCIAL DE LAS   MEJORAS   </t>
    </r>
    <r>
      <rPr>
        <b/>
        <sz val="10"/>
        <rFont val="MS Sans Serif"/>
        <family val="2"/>
      </rPr>
      <t>REFERIDO</t>
    </r>
    <r>
      <rPr>
        <sz val="8.5"/>
        <rFont val="MS Sans Serif"/>
        <family val="2"/>
      </rPr>
      <t xml:space="preserve"> AL DÍA :</t>
    </r>
  </si>
  <si>
    <t>V. VALOR FÍSICO DE MEJORAS</t>
  </si>
  <si>
    <t>VI.   RESUMEN</t>
  </si>
  <si>
    <t>VII. CONCLUSIÓN</t>
  </si>
  <si>
    <t>LOTE</t>
  </si>
  <si>
    <t>M2</t>
  </si>
  <si>
    <t>XXXXXXXXXX</t>
  </si>
  <si>
    <t>ARQ. ABRAHAM ARZOLA RDZ</t>
  </si>
  <si>
    <t>MAESTRIA EN VALUACION</t>
  </si>
  <si>
    <t>VIII. CROQUIS</t>
  </si>
  <si>
    <t>POSTERIA  E INSTALACIONES AEREAS</t>
  </si>
  <si>
    <t>18 DE OCTUBRE DEL 2024</t>
  </si>
  <si>
    <t>17 DE OCTUBRE DEL 2024</t>
  </si>
  <si>
    <t>F. INTERCIUDAD</t>
  </si>
  <si>
    <t>F. SISMICIDAD</t>
  </si>
  <si>
    <t>F. ECONOMIA ESCALA</t>
  </si>
  <si>
    <t>INPC ENERO 2020</t>
  </si>
  <si>
    <t>COCHERA</t>
  </si>
  <si>
    <t>AREA HABITABLE</t>
  </si>
  <si>
    <t>TERRAZA SIN TECHAR</t>
  </si>
  <si>
    <t>AREA DE LAVADO</t>
  </si>
  <si>
    <t>CONSTRUCCIONES</t>
  </si>
  <si>
    <t>ACCESORIAS</t>
  </si>
  <si>
    <t>AGUASCALIENTES, AGS</t>
  </si>
  <si>
    <t>CON RED MUNICIPAL, SIN CONEXIÓN AL PREDIO</t>
  </si>
  <si>
    <t>01 DE FEBRERO DEL 2020</t>
  </si>
  <si>
    <t>0 0 2/ 2024</t>
  </si>
  <si>
    <t>BARDAS EXTERIORES</t>
  </si>
  <si>
    <t>ROOF GARDEN SIN TECHAR</t>
  </si>
  <si>
    <t>ROOF GARDEN TECHADO</t>
  </si>
  <si>
    <t>CISTERNA</t>
  </si>
  <si>
    <t>VALOR DE MEJORAS REFERIDO</t>
  </si>
  <si>
    <t>P A G O    D E    I S R</t>
  </si>
  <si>
    <t>LOTE:  -</t>
  </si>
  <si>
    <t>2 0 3 2 6</t>
  </si>
  <si>
    <r>
      <rPr>
        <b/>
        <sz val="12"/>
        <rFont val="MS Sans Serif"/>
      </rPr>
      <t xml:space="preserve">COND: </t>
    </r>
    <r>
      <rPr>
        <b/>
        <sz val="11"/>
        <rFont val="MS Sans Serif"/>
        <family val="2"/>
      </rPr>
      <t xml:space="preserve"> CAVALIA RESIDENCIAL</t>
    </r>
  </si>
  <si>
    <t>AV. EUGENIO GARZA SADA</t>
  </si>
  <si>
    <t>AV. GUADALUPE GONZALEZ</t>
  </si>
  <si>
    <t>CTO. CAVALIA</t>
  </si>
  <si>
    <t>A V.  EUGENIO GARZA SADA 10 INT 509</t>
  </si>
  <si>
    <t>1 8 5 2  MSNM</t>
  </si>
  <si>
    <t>CASA HABITACION</t>
  </si>
  <si>
    <t>LOCALIZACION MICRO</t>
  </si>
  <si>
    <t>LOCALIZACIÓN  MACRO</t>
  </si>
  <si>
    <t>CIRCUITO CAVALIA</t>
  </si>
  <si>
    <t>2.- LAS MEJORAS SE HICIERON HACE 4 AÑOS</t>
  </si>
  <si>
    <t>COCINA INTEGRAL</t>
  </si>
  <si>
    <t>CALLE SIETE LEGUAS</t>
  </si>
  <si>
    <t>CALLE PURA SANGRE</t>
  </si>
  <si>
    <t>AL  NORESTE:</t>
  </si>
  <si>
    <t>AL  SURESTE:</t>
  </si>
  <si>
    <t>SUROESTE:</t>
  </si>
  <si>
    <t>NOROESTE</t>
  </si>
  <si>
    <t>PREDIO 10</t>
  </si>
  <si>
    <t>PREDIO 12</t>
  </si>
  <si>
    <t>CIRCUITO PRIETO AZABACHE</t>
  </si>
  <si>
    <t>AREA COMUN</t>
  </si>
  <si>
    <t>QUE VE  AL  SUROESTE</t>
  </si>
  <si>
    <t>IX. REPORTE FOTOGRAFICO</t>
  </si>
  <si>
    <t>RECAMARA PPAL</t>
  </si>
  <si>
    <t>PATIO TRASERO</t>
  </si>
  <si>
    <t>CUARTO DE LAVADO</t>
  </si>
  <si>
    <t>ROOF GARDEN</t>
  </si>
  <si>
    <t>RECAMARA</t>
  </si>
  <si>
    <t>CALCULO DE ISR</t>
  </si>
  <si>
    <t>VALOR DEL TERRENO ACTUAL=</t>
  </si>
  <si>
    <t>FACTOR ACTUALIZADO</t>
  </si>
  <si>
    <t>INPC SEPT 2024</t>
  </si>
  <si>
    <t>INPC SEPT 2018</t>
  </si>
  <si>
    <t>80% DE MEJORAS</t>
  </si>
  <si>
    <t>TERRENO + MEJORAS</t>
  </si>
  <si>
    <t>PRECIO DE VENTA</t>
  </si>
  <si>
    <t>DIFERENCIA</t>
  </si>
  <si>
    <t>ISR A PAGAR</t>
  </si>
  <si>
    <t>CONOCER EL VALOR DE LAS MEJORAS  A FECHA  01/02/2020</t>
  </si>
  <si>
    <t>CASA HABITACION CON  MEJORAS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</si>
</sst>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4" formatCode="_-&quot;$&quot;* #,##0.00_-;\-&quot;$&quot;* #,##0.00_-;_-&quot;$&quot;* &quot;-&quot;??_-;_-@_-"/>
    <numFmt numFmtId="164" formatCode="&quot;$&quot;#,##0.00_);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N$&quot;#,##0.00_);[Red]\(&quot;N$&quot;#,##0.00\)"/>
    <numFmt numFmtId="168" formatCode="0.0000"/>
    <numFmt numFmtId="169" formatCode="00"/>
    <numFmt numFmtId="170" formatCode="&quot;$&quot;#,##0.00"/>
    <numFmt numFmtId="171" formatCode="#,##0.00\ &quot;M²&quot;"/>
    <numFmt numFmtId="172" formatCode="&quot;$&quot;#,##0.00&quot;/M²&quot;"/>
    <numFmt numFmtId="173" formatCode="0.000"/>
    <numFmt numFmtId="174" formatCode="#,##0.00\ &quot;MTS.&quot;"/>
    <numFmt numFmtId="175" formatCode="0.000000"/>
    <numFmt numFmtId="176" formatCode="0.0"/>
    <numFmt numFmtId="177" formatCode="_(* #,##0.000_);_(* \(#,##0.000\);_(* &quot;-&quot;??_);_(@_)"/>
    <numFmt numFmtId="178" formatCode="#,##0.000\ &quot;M²&quot;"/>
    <numFmt numFmtId="179" formatCode="0.0000%"/>
    <numFmt numFmtId="180" formatCode="0\ &quot;MTS.&quot;"/>
    <numFmt numFmtId="181" formatCode="#,##0\ &quot;VEHIC/HORA&quot;"/>
    <numFmt numFmtId="182" formatCode="0\ &quot;VEH/HR.&quot;"/>
    <numFmt numFmtId="183" formatCode="#,##0\ &quot;MTS.&quot;"/>
  </numFmts>
  <fonts count="82" x14ac:knownFonts="1">
    <font>
      <sz val="10"/>
      <name val="Arial"/>
    </font>
    <font>
      <sz val="10"/>
      <name val="Arial"/>
      <family val="2"/>
    </font>
    <font>
      <b/>
      <sz val="7"/>
      <name val="MS Sans Serif"/>
      <family val="2"/>
    </font>
    <font>
      <b/>
      <sz val="8.5"/>
      <name val="MS Sans Serif"/>
      <family val="2"/>
    </font>
    <font>
      <b/>
      <sz val="7"/>
      <name val="MS Sans Serif"/>
      <family val="2"/>
    </font>
    <font>
      <b/>
      <sz val="10"/>
      <name val="MS Sans Serif"/>
      <family val="2"/>
    </font>
    <font>
      <b/>
      <sz val="8"/>
      <name val="MS Sans Serif"/>
      <family val="2"/>
    </font>
    <font>
      <b/>
      <sz val="10"/>
      <name val="MS Sans Serif"/>
      <family val="2"/>
    </font>
    <font>
      <sz val="10"/>
      <color indexed="10"/>
      <name val="Helv"/>
    </font>
    <font>
      <sz val="10"/>
      <name val="Helv"/>
    </font>
    <font>
      <sz val="8"/>
      <color indexed="16"/>
      <name val="Arial"/>
      <family val="2"/>
    </font>
    <font>
      <sz val="6"/>
      <color indexed="12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8"/>
      <color indexed="10"/>
      <name val="Arial"/>
      <family val="2"/>
    </font>
    <font>
      <sz val="6"/>
      <color indexed="10"/>
      <name val="Arial"/>
      <family val="2"/>
    </font>
    <font>
      <sz val="7"/>
      <color indexed="12"/>
      <name val="Arial"/>
      <family val="2"/>
    </font>
    <font>
      <sz val="6"/>
      <color indexed="16"/>
      <name val="Arial"/>
      <family val="2"/>
    </font>
    <font>
      <sz val="8"/>
      <color indexed="12"/>
      <name val="Arial"/>
      <family val="2"/>
    </font>
    <font>
      <sz val="8"/>
      <color indexed="17"/>
      <name val="Arial"/>
      <family val="2"/>
    </font>
    <font>
      <sz val="6"/>
      <color indexed="17"/>
      <name val="Arial"/>
      <family val="2"/>
    </font>
    <font>
      <sz val="8"/>
      <color indexed="21"/>
      <name val="Arial"/>
      <family val="2"/>
    </font>
    <font>
      <sz val="6"/>
      <color indexed="21"/>
      <name val="Arial"/>
      <family val="2"/>
    </font>
    <font>
      <sz val="8"/>
      <color indexed="11"/>
      <name val="Arial"/>
      <family val="2"/>
    </font>
    <font>
      <sz val="6"/>
      <color indexed="11"/>
      <name val="Arial"/>
      <family val="2"/>
    </font>
    <font>
      <sz val="8"/>
      <color indexed="22"/>
      <name val="Arial"/>
      <family val="2"/>
    </font>
    <font>
      <sz val="6"/>
      <color indexed="22"/>
      <name val="Arial"/>
      <family val="2"/>
    </font>
    <font>
      <sz val="8"/>
      <color indexed="23"/>
      <name val="Arial"/>
      <family val="2"/>
    </font>
    <font>
      <sz val="6"/>
      <color indexed="23"/>
      <name val="Arial"/>
      <family val="2"/>
    </font>
    <font>
      <sz val="8"/>
      <color indexed="14"/>
      <name val="Arial"/>
      <family val="2"/>
    </font>
    <font>
      <sz val="6"/>
      <color indexed="14"/>
      <name val="Arial"/>
      <family val="2"/>
    </font>
    <font>
      <sz val="8"/>
      <color indexed="8"/>
      <name val="Arial"/>
      <family val="2"/>
    </font>
    <font>
      <sz val="6"/>
      <color indexed="8"/>
      <name val="Arial"/>
      <family val="2"/>
    </font>
    <font>
      <sz val="12"/>
      <color indexed="12"/>
      <name val="Arial"/>
      <family val="2"/>
    </font>
    <font>
      <b/>
      <sz val="14"/>
      <name val="Tw Cen MT"/>
      <family val="2"/>
    </font>
    <font>
      <b/>
      <sz val="7"/>
      <name val="Times New Roman"/>
      <family val="1"/>
    </font>
    <font>
      <sz val="7"/>
      <name val="MS Sans Serif"/>
      <family val="2"/>
    </font>
    <font>
      <b/>
      <sz val="9.5"/>
      <name val="MS Sans Serif"/>
      <family val="2"/>
    </font>
    <font>
      <b/>
      <sz val="7"/>
      <name val="Arial"/>
      <family val="2"/>
    </font>
    <font>
      <sz val="10"/>
      <name val="Arial"/>
      <family val="2"/>
    </font>
    <font>
      <b/>
      <i/>
      <sz val="10"/>
      <name val="Bookman Old Style"/>
      <family val="1"/>
    </font>
    <font>
      <sz val="7"/>
      <name val="MS Sans Serif"/>
      <family val="2"/>
    </font>
    <font>
      <sz val="10"/>
      <name val="Arial"/>
      <family val="2"/>
    </font>
    <font>
      <b/>
      <sz val="10"/>
      <name val="ItalicC"/>
    </font>
    <font>
      <b/>
      <sz val="7"/>
      <name val="ItalicC"/>
    </font>
    <font>
      <b/>
      <i/>
      <sz val="10"/>
      <name val="Garamond"/>
      <family val="1"/>
    </font>
    <font>
      <b/>
      <i/>
      <sz val="7"/>
      <name val="Garamond"/>
      <family val="1"/>
    </font>
    <font>
      <i/>
      <sz val="10"/>
      <name val="Garamond"/>
      <family val="1"/>
    </font>
    <font>
      <b/>
      <i/>
      <sz val="10"/>
      <name val="Century Gothic"/>
      <family val="2"/>
    </font>
    <font>
      <b/>
      <i/>
      <sz val="7"/>
      <name val="Century Gothic"/>
      <family val="2"/>
    </font>
    <font>
      <i/>
      <sz val="7"/>
      <name val="Century Gothic"/>
      <family val="2"/>
    </font>
    <font>
      <sz val="8.5"/>
      <name val="MS Sans Serif"/>
      <family val="2"/>
    </font>
    <font>
      <sz val="9"/>
      <name val="Arial Narrow"/>
      <family val="2"/>
    </font>
    <font>
      <b/>
      <sz val="9"/>
      <name val="Arial Narrow"/>
      <family val="2"/>
    </font>
    <font>
      <sz val="10"/>
      <name val="MS Sans Serif"/>
      <family val="2"/>
    </font>
    <font>
      <sz val="6"/>
      <name val="Arial"/>
      <family val="2"/>
    </font>
    <font>
      <b/>
      <sz val="6"/>
      <color indexed="13"/>
      <name val="Arial"/>
      <family val="2"/>
    </font>
    <font>
      <sz val="6"/>
      <color indexed="56"/>
      <name val="Arial"/>
      <family val="2"/>
    </font>
    <font>
      <i/>
      <sz val="6"/>
      <name val="Arial"/>
      <family val="2"/>
    </font>
    <font>
      <sz val="6"/>
      <name val="MS Sans Serif"/>
      <family val="2"/>
    </font>
    <font>
      <b/>
      <i/>
      <sz val="12"/>
      <name val="Century Gothic"/>
      <family val="2"/>
    </font>
    <font>
      <b/>
      <sz val="7.5"/>
      <name val="MS Sans Serif"/>
      <family val="2"/>
    </font>
    <font>
      <sz val="7.5"/>
      <name val="MS Sans Serif"/>
      <family val="2"/>
    </font>
    <font>
      <sz val="8"/>
      <name val="MS Sans Serif"/>
      <family val="2"/>
    </font>
    <font>
      <b/>
      <sz val="11"/>
      <name val="MS Sans Serif"/>
      <family val="2"/>
    </font>
    <font>
      <b/>
      <sz val="12"/>
      <name val="MS Sans Serif"/>
      <family val="2"/>
    </font>
    <font>
      <b/>
      <sz val="11"/>
      <name val="Tw Cen MT"/>
      <family val="2"/>
    </font>
    <font>
      <b/>
      <sz val="9"/>
      <name val="MS Sans Serif"/>
      <family val="2"/>
    </font>
    <font>
      <b/>
      <sz val="6"/>
      <name val="MS Sans Serif"/>
      <family val="2"/>
    </font>
    <font>
      <b/>
      <sz val="15"/>
      <name val="MS Sans Serif"/>
      <family val="2"/>
    </font>
    <font>
      <b/>
      <sz val="9"/>
      <color rgb="FFFF0000"/>
      <name val="MS Sans Serif"/>
      <family val="2"/>
    </font>
    <font>
      <b/>
      <i/>
      <sz val="14"/>
      <name val="Century Gothic"/>
      <family val="2"/>
    </font>
    <font>
      <sz val="10"/>
      <name val="MS Sans Serif"/>
    </font>
    <font>
      <b/>
      <sz val="12"/>
      <name val="MS Sans Serif"/>
    </font>
    <font>
      <b/>
      <sz val="11"/>
      <name val="MS Sans Serif"/>
    </font>
    <font>
      <b/>
      <sz val="8"/>
      <name val="Times New Roman"/>
      <family val="1"/>
    </font>
    <font>
      <sz val="9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MS Sans Serif"/>
    </font>
    <font>
      <b/>
      <sz val="8"/>
      <name val="MS Sans Serif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9">
    <xf numFmtId="0" fontId="0" fillId="0" borderId="0" applyBorder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0" fontId="8" fillId="0" borderId="0" applyFill="0" applyBorder="0" applyAlignment="0" applyProtection="0"/>
    <xf numFmtId="0" fontId="1" fillId="0" borderId="0"/>
    <xf numFmtId="0" fontId="1" fillId="0" borderId="0"/>
    <xf numFmtId="0" fontId="9" fillId="0" borderId="0"/>
    <xf numFmtId="9" fontId="1" fillId="0" borderId="0" applyFont="0" applyFill="0" applyBorder="0" applyAlignment="0" applyProtection="0"/>
  </cellStyleXfs>
  <cellXfs count="487">
    <xf numFmtId="0" fontId="0" fillId="0" borderId="0" xfId="0"/>
    <xf numFmtId="170" fontId="10" fillId="0" borderId="0" xfId="4" applyFont="1" applyProtection="1">
      <protection locked="0"/>
    </xf>
    <xf numFmtId="0" fontId="11" fillId="0" borderId="0" xfId="7" applyFont="1" applyProtection="1">
      <protection hidden="1"/>
    </xf>
    <xf numFmtId="0" fontId="1" fillId="0" borderId="0" xfId="7" applyFont="1" applyProtection="1">
      <protection hidden="1"/>
    </xf>
    <xf numFmtId="167" fontId="12" fillId="0" borderId="0" xfId="7" applyNumberFormat="1" applyFont="1" applyProtection="1">
      <protection hidden="1"/>
    </xf>
    <xf numFmtId="0" fontId="12" fillId="0" borderId="0" xfId="7" applyFont="1" applyProtection="1">
      <protection hidden="1"/>
    </xf>
    <xf numFmtId="1" fontId="13" fillId="0" borderId="0" xfId="4" applyNumberFormat="1" applyFont="1" applyProtection="1">
      <protection hidden="1"/>
    </xf>
    <xf numFmtId="0" fontId="1" fillId="0" borderId="0" xfId="7" quotePrefix="1" applyFont="1" applyProtection="1">
      <protection hidden="1"/>
    </xf>
    <xf numFmtId="170" fontId="14" fillId="0" borderId="0" xfId="4" applyFont="1" applyProtection="1">
      <protection locked="0"/>
    </xf>
    <xf numFmtId="0" fontId="15" fillId="0" borderId="0" xfId="7" applyFont="1" applyProtection="1">
      <protection hidden="1"/>
    </xf>
    <xf numFmtId="0" fontId="16" fillId="0" borderId="0" xfId="7" applyFont="1" applyProtection="1">
      <protection hidden="1"/>
    </xf>
    <xf numFmtId="0" fontId="17" fillId="0" borderId="0" xfId="7" applyFont="1" applyProtection="1">
      <protection hidden="1"/>
    </xf>
    <xf numFmtId="0" fontId="18" fillId="0" borderId="1" xfId="7" applyFont="1" applyBorder="1" applyProtection="1">
      <protection hidden="1"/>
    </xf>
    <xf numFmtId="0" fontId="18" fillId="0" borderId="2" xfId="7" applyFont="1" applyBorder="1" applyProtection="1">
      <protection hidden="1"/>
    </xf>
    <xf numFmtId="1" fontId="18" fillId="0" borderId="3" xfId="7" applyNumberFormat="1" applyFont="1" applyBorder="1" applyProtection="1">
      <protection hidden="1"/>
    </xf>
    <xf numFmtId="170" fontId="19" fillId="0" borderId="0" xfId="4" applyFont="1" applyProtection="1">
      <protection locked="0"/>
    </xf>
    <xf numFmtId="0" fontId="20" fillId="0" borderId="0" xfId="7" applyFont="1" applyProtection="1">
      <protection hidden="1"/>
    </xf>
    <xf numFmtId="0" fontId="18" fillId="0" borderId="4" xfId="7" applyFont="1" applyBorder="1" applyProtection="1">
      <protection hidden="1"/>
    </xf>
    <xf numFmtId="0" fontId="18" fillId="0" borderId="5" xfId="7" applyFont="1" applyBorder="1" applyProtection="1">
      <protection hidden="1"/>
    </xf>
    <xf numFmtId="0" fontId="18" fillId="0" borderId="6" xfId="7" applyFont="1" applyBorder="1" applyProtection="1">
      <protection hidden="1"/>
    </xf>
    <xf numFmtId="170" fontId="21" fillId="0" borderId="0" xfId="4" applyFont="1" applyProtection="1">
      <protection locked="0"/>
    </xf>
    <xf numFmtId="0" fontId="22" fillId="0" borderId="0" xfId="7" applyFont="1" applyProtection="1">
      <protection hidden="1"/>
    </xf>
    <xf numFmtId="170" fontId="23" fillId="0" borderId="0" xfId="4" applyFont="1" applyProtection="1">
      <protection locked="0"/>
    </xf>
    <xf numFmtId="0" fontId="24" fillId="0" borderId="0" xfId="7" applyFont="1" applyProtection="1">
      <protection hidden="1"/>
    </xf>
    <xf numFmtId="0" fontId="18" fillId="0" borderId="6" xfId="4" applyNumberFormat="1" applyFont="1" applyBorder="1" applyProtection="1">
      <protection hidden="1"/>
    </xf>
    <xf numFmtId="170" fontId="25" fillId="0" borderId="0" xfId="4" applyFont="1" applyProtection="1">
      <protection locked="0"/>
    </xf>
    <xf numFmtId="0" fontId="26" fillId="0" borderId="0" xfId="7" applyFont="1" applyProtection="1">
      <protection hidden="1"/>
    </xf>
    <xf numFmtId="170" fontId="27" fillId="0" borderId="0" xfId="4" applyFont="1" applyProtection="1">
      <protection locked="0"/>
    </xf>
    <xf numFmtId="0" fontId="28" fillId="0" borderId="0" xfId="7" applyFont="1" applyProtection="1">
      <protection hidden="1"/>
    </xf>
    <xf numFmtId="0" fontId="18" fillId="0" borderId="7" xfId="7" applyFont="1" applyBorder="1" applyProtection="1">
      <protection hidden="1"/>
    </xf>
    <xf numFmtId="0" fontId="18" fillId="0" borderId="8" xfId="7" applyFont="1" applyBorder="1" applyProtection="1">
      <protection hidden="1"/>
    </xf>
    <xf numFmtId="168" fontId="18" fillId="0" borderId="8" xfId="4" applyNumberFormat="1" applyFont="1" applyBorder="1" applyProtection="1">
      <protection hidden="1"/>
    </xf>
    <xf numFmtId="1" fontId="18" fillId="0" borderId="9" xfId="4" applyNumberFormat="1" applyFont="1" applyBorder="1" applyProtection="1">
      <protection hidden="1"/>
    </xf>
    <xf numFmtId="170" fontId="29" fillId="0" borderId="0" xfId="4" applyFont="1" applyProtection="1">
      <protection locked="0"/>
    </xf>
    <xf numFmtId="0" fontId="30" fillId="0" borderId="0" xfId="7" applyFont="1" applyProtection="1">
      <protection hidden="1"/>
    </xf>
    <xf numFmtId="170" fontId="31" fillId="0" borderId="0" xfId="4" applyFont="1" applyProtection="1">
      <protection locked="0"/>
    </xf>
    <xf numFmtId="0" fontId="32" fillId="0" borderId="0" xfId="7" applyFont="1" applyProtection="1">
      <protection hidden="1"/>
    </xf>
    <xf numFmtId="0" fontId="18" fillId="0" borderId="3" xfId="7" applyFont="1" applyBorder="1" applyProtection="1">
      <protection hidden="1"/>
    </xf>
    <xf numFmtId="0" fontId="33" fillId="0" borderId="0" xfId="7" applyFont="1" applyProtection="1">
      <protection hidden="1"/>
    </xf>
    <xf numFmtId="170" fontId="12" fillId="0" borderId="0" xfId="4" applyFont="1" applyProtection="1">
      <protection hidden="1"/>
    </xf>
    <xf numFmtId="0" fontId="2" fillId="0" borderId="0" xfId="5" applyFont="1" applyAlignment="1" applyProtection="1">
      <alignment vertical="center"/>
      <protection locked="0"/>
    </xf>
    <xf numFmtId="0" fontId="2" fillId="0" borderId="0" xfId="5" applyFont="1" applyAlignment="1" applyProtection="1">
      <alignment horizontal="left" vertical="center"/>
      <protection locked="0"/>
    </xf>
    <xf numFmtId="0" fontId="2" fillId="0" borderId="0" xfId="5" applyFont="1" applyAlignment="1" applyProtection="1">
      <alignment horizontal="center" vertical="center"/>
      <protection locked="0"/>
    </xf>
    <xf numFmtId="0" fontId="2" fillId="0" borderId="10" xfId="5" applyFont="1" applyBorder="1" applyAlignment="1" applyProtection="1">
      <alignment vertical="center"/>
      <protection locked="0"/>
    </xf>
    <xf numFmtId="0" fontId="2" fillId="0" borderId="12" xfId="5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37" fillId="0" borderId="10" xfId="5" applyFont="1" applyBorder="1" applyAlignment="1" applyProtection="1">
      <alignment vertical="center"/>
      <protection locked="0"/>
    </xf>
    <xf numFmtId="0" fontId="1" fillId="0" borderId="0" xfId="5" applyAlignment="1" applyProtection="1">
      <alignment vertical="center"/>
      <protection locked="0"/>
    </xf>
    <xf numFmtId="0" fontId="3" fillId="0" borderId="0" xfId="5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2" fillId="0" borderId="14" xfId="5" applyFont="1" applyBorder="1" applyAlignment="1" applyProtection="1">
      <alignment vertical="center"/>
      <protection locked="0"/>
    </xf>
    <xf numFmtId="0" fontId="2" fillId="0" borderId="15" xfId="5" applyFont="1" applyBorder="1" applyAlignment="1" applyProtection="1">
      <alignment vertical="center"/>
      <protection locked="0"/>
    </xf>
    <xf numFmtId="0" fontId="2" fillId="0" borderId="16" xfId="5" applyFont="1" applyBorder="1" applyAlignment="1" applyProtection="1">
      <alignment vertical="center"/>
      <protection locked="0"/>
    </xf>
    <xf numFmtId="0" fontId="2" fillId="0" borderId="17" xfId="5" applyFont="1" applyBorder="1" applyAlignment="1" applyProtection="1">
      <alignment vertical="center"/>
      <protection locked="0"/>
    </xf>
    <xf numFmtId="0" fontId="2" fillId="0" borderId="20" xfId="5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4" fillId="0" borderId="0" xfId="5" applyFont="1" applyAlignment="1" applyProtection="1">
      <alignment vertical="center"/>
      <protection locked="0"/>
    </xf>
    <xf numFmtId="0" fontId="4" fillId="0" borderId="0" xfId="5" applyFont="1" applyAlignment="1" applyProtection="1">
      <alignment horizontal="left" vertical="center"/>
      <protection locked="0"/>
    </xf>
    <xf numFmtId="0" fontId="35" fillId="0" borderId="0" xfId="5" applyFont="1" applyAlignment="1" applyProtection="1">
      <alignment horizontal="centerContinuous" vertical="center"/>
      <protection locked="0"/>
    </xf>
    <xf numFmtId="0" fontId="38" fillId="0" borderId="0" xfId="5" applyFont="1" applyAlignment="1" applyProtection="1">
      <alignment vertical="center"/>
      <protection locked="0"/>
    </xf>
    <xf numFmtId="0" fontId="4" fillId="0" borderId="13" xfId="5" applyFont="1" applyBorder="1" applyAlignment="1" applyProtection="1">
      <alignment horizontal="left" vertical="center"/>
      <protection locked="0"/>
    </xf>
    <xf numFmtId="0" fontId="2" fillId="0" borderId="13" xfId="5" applyFont="1" applyBorder="1" applyAlignment="1" applyProtection="1">
      <alignment horizontal="left" vertical="center"/>
      <protection locked="0"/>
    </xf>
    <xf numFmtId="0" fontId="3" fillId="0" borderId="0" xfId="5" applyFont="1" applyAlignment="1" applyProtection="1">
      <alignment horizontal="left" vertical="center"/>
      <protection locked="0"/>
    </xf>
    <xf numFmtId="0" fontId="3" fillId="0" borderId="0" xfId="5" applyFont="1" applyAlignment="1" applyProtection="1">
      <alignment horizontal="center" vertical="center"/>
      <protection locked="0"/>
    </xf>
    <xf numFmtId="0" fontId="4" fillId="0" borderId="20" xfId="5" applyFont="1" applyBorder="1" applyAlignment="1" applyProtection="1">
      <alignment vertical="center"/>
      <protection locked="0"/>
    </xf>
    <xf numFmtId="0" fontId="4" fillId="0" borderId="18" xfId="5" applyFont="1" applyBorder="1" applyAlignment="1" applyProtection="1">
      <alignment horizontal="left" vertical="center"/>
      <protection locked="0"/>
    </xf>
    <xf numFmtId="0" fontId="4" fillId="0" borderId="16" xfId="5" applyFont="1" applyBorder="1" applyAlignment="1" applyProtection="1">
      <alignment vertical="center"/>
      <protection locked="0"/>
    </xf>
    <xf numFmtId="0" fontId="36" fillId="0" borderId="0" xfId="5" applyFont="1" applyAlignment="1" applyProtection="1">
      <alignment vertical="center"/>
      <protection locked="0"/>
    </xf>
    <xf numFmtId="0" fontId="5" fillId="0" borderId="0" xfId="5" applyFont="1" applyAlignment="1" applyProtection="1">
      <alignment vertical="center"/>
      <protection locked="0"/>
    </xf>
    <xf numFmtId="0" fontId="5" fillId="0" borderId="24" xfId="5" applyFont="1" applyBorder="1" applyAlignment="1" applyProtection="1">
      <alignment vertical="center"/>
      <protection locked="0"/>
    </xf>
    <xf numFmtId="0" fontId="5" fillId="0" borderId="25" xfId="5" applyFont="1" applyBorder="1" applyAlignment="1" applyProtection="1">
      <alignment vertical="center"/>
      <protection locked="0"/>
    </xf>
    <xf numFmtId="0" fontId="39" fillId="0" borderId="25" xfId="5" applyFont="1" applyBorder="1" applyAlignment="1" applyProtection="1">
      <alignment vertical="center"/>
      <protection locked="0"/>
    </xf>
    <xf numFmtId="0" fontId="2" fillId="0" borderId="5" xfId="5" applyFont="1" applyBorder="1" applyAlignment="1" applyProtection="1">
      <alignment vertical="center"/>
      <protection locked="0"/>
    </xf>
    <xf numFmtId="0" fontId="4" fillId="0" borderId="28" xfId="5" applyFont="1" applyBorder="1" applyAlignment="1" applyProtection="1">
      <alignment horizontal="left" vertical="center"/>
      <protection locked="0"/>
    </xf>
    <xf numFmtId="0" fontId="4" fillId="0" borderId="5" xfId="5" applyFont="1" applyBorder="1" applyAlignment="1" applyProtection="1">
      <alignment horizontal="left" vertical="center"/>
      <protection locked="0"/>
    </xf>
    <xf numFmtId="0" fontId="4" fillId="0" borderId="30" xfId="5" applyFont="1" applyBorder="1" applyAlignment="1" applyProtection="1">
      <alignment horizontal="left" vertical="center"/>
      <protection locked="0"/>
    </xf>
    <xf numFmtId="0" fontId="4" fillId="0" borderId="17" xfId="5" applyFont="1" applyBorder="1" applyAlignment="1" applyProtection="1">
      <alignment vertical="center"/>
      <protection locked="0"/>
    </xf>
    <xf numFmtId="0" fontId="4" fillId="0" borderId="16" xfId="0" applyFont="1" applyBorder="1" applyAlignment="1" applyProtection="1">
      <alignment vertical="center"/>
      <protection locked="0"/>
    </xf>
    <xf numFmtId="0" fontId="2" fillId="0" borderId="31" xfId="5" applyFont="1" applyBorder="1" applyAlignment="1" applyProtection="1">
      <alignment vertical="center"/>
      <protection locked="0"/>
    </xf>
    <xf numFmtId="0" fontId="6" fillId="0" borderId="0" xfId="5" applyFont="1" applyAlignment="1" applyProtection="1">
      <alignment horizontal="center" vertical="center"/>
      <protection locked="0"/>
    </xf>
    <xf numFmtId="0" fontId="40" fillId="0" borderId="0" xfId="5" applyFont="1" applyAlignment="1" applyProtection="1">
      <alignment vertical="center"/>
      <protection locked="0"/>
    </xf>
    <xf numFmtId="0" fontId="36" fillId="0" borderId="0" xfId="5" applyFont="1" applyAlignment="1" applyProtection="1">
      <alignment horizontal="left" vertical="center"/>
      <protection locked="0"/>
    </xf>
    <xf numFmtId="0" fontId="41" fillId="0" borderId="0" xfId="5" applyFont="1" applyAlignment="1" applyProtection="1">
      <alignment vertical="center"/>
      <protection locked="0"/>
    </xf>
    <xf numFmtId="166" fontId="36" fillId="0" borderId="0" xfId="1" applyFont="1" applyFill="1" applyBorder="1" applyAlignment="1" applyProtection="1">
      <alignment vertical="center"/>
      <protection locked="0"/>
    </xf>
    <xf numFmtId="0" fontId="42" fillId="0" borderId="0" xfId="0" applyFont="1" applyAlignment="1" applyProtection="1">
      <alignment vertical="center"/>
      <protection locked="0"/>
    </xf>
    <xf numFmtId="0" fontId="43" fillId="0" borderId="25" xfId="5" applyFont="1" applyBorder="1" applyAlignment="1" applyProtection="1">
      <alignment vertical="center"/>
      <protection locked="0"/>
    </xf>
    <xf numFmtId="0" fontId="44" fillId="0" borderId="0" xfId="5" applyFont="1" applyAlignment="1" applyProtection="1">
      <alignment vertical="center"/>
      <protection locked="0"/>
    </xf>
    <xf numFmtId="0" fontId="45" fillId="0" borderId="25" xfId="5" applyFont="1" applyBorder="1" applyAlignment="1" applyProtection="1">
      <alignment vertical="center"/>
      <protection locked="0"/>
    </xf>
    <xf numFmtId="0" fontId="46" fillId="0" borderId="0" xfId="5" applyFont="1" applyAlignment="1" applyProtection="1">
      <alignment vertical="center"/>
      <protection locked="0"/>
    </xf>
    <xf numFmtId="0" fontId="47" fillId="0" borderId="25" xfId="5" applyFont="1" applyBorder="1" applyAlignment="1" applyProtection="1">
      <alignment vertical="center"/>
      <protection locked="0"/>
    </xf>
    <xf numFmtId="0" fontId="48" fillId="0" borderId="25" xfId="5" applyFont="1" applyBorder="1" applyAlignment="1" applyProtection="1">
      <alignment vertical="center"/>
      <protection locked="0"/>
    </xf>
    <xf numFmtId="0" fontId="49" fillId="0" borderId="0" xfId="5" applyFont="1" applyAlignment="1" applyProtection="1">
      <alignment vertical="center"/>
      <protection locked="0"/>
    </xf>
    <xf numFmtId="0" fontId="50" fillId="0" borderId="0" xfId="5" applyFont="1" applyAlignment="1" applyProtection="1">
      <alignment horizontal="right" vertical="center"/>
      <protection locked="0"/>
    </xf>
    <xf numFmtId="0" fontId="36" fillId="0" borderId="10" xfId="5" applyFont="1" applyBorder="1" applyAlignment="1" applyProtection="1">
      <alignment vertical="center"/>
      <protection locked="0"/>
    </xf>
    <xf numFmtId="170" fontId="2" fillId="0" borderId="0" xfId="5" applyNumberFormat="1" applyFont="1" applyAlignment="1" applyProtection="1">
      <alignment vertical="center"/>
      <protection locked="0"/>
    </xf>
    <xf numFmtId="0" fontId="52" fillId="0" borderId="0" xfId="0" applyFont="1"/>
    <xf numFmtId="0" fontId="53" fillId="0" borderId="0" xfId="0" applyFont="1"/>
    <xf numFmtId="171" fontId="2" fillId="0" borderId="0" xfId="5" applyNumberFormat="1" applyFont="1" applyAlignment="1" applyProtection="1">
      <alignment vertical="center"/>
      <protection locked="0"/>
    </xf>
    <xf numFmtId="0" fontId="55" fillId="0" borderId="0" xfId="6" applyFont="1"/>
    <xf numFmtId="165" fontId="55" fillId="0" borderId="0" xfId="3" applyFont="1"/>
    <xf numFmtId="1" fontId="55" fillId="0" borderId="32" xfId="6" applyNumberFormat="1" applyFont="1" applyBorder="1"/>
    <xf numFmtId="1" fontId="55" fillId="0" borderId="0" xfId="6" applyNumberFormat="1" applyFont="1"/>
    <xf numFmtId="0" fontId="55" fillId="0" borderId="32" xfId="6" applyFont="1" applyBorder="1"/>
    <xf numFmtId="166" fontId="55" fillId="0" borderId="0" xfId="6" applyNumberFormat="1" applyFont="1"/>
    <xf numFmtId="166" fontId="56" fillId="3" borderId="0" xfId="2" applyFont="1" applyFill="1" applyBorder="1" applyProtection="1">
      <protection locked="0"/>
    </xf>
    <xf numFmtId="176" fontId="57" fillId="0" borderId="0" xfId="6" applyNumberFormat="1" applyFont="1" applyAlignment="1">
      <alignment horizontal="left"/>
    </xf>
    <xf numFmtId="164" fontId="55" fillId="0" borderId="0" xfId="6" applyNumberFormat="1" applyFont="1"/>
    <xf numFmtId="164" fontId="56" fillId="3" borderId="0" xfId="6" applyNumberFormat="1" applyFont="1" applyFill="1" applyAlignment="1" applyProtection="1">
      <alignment horizontal="left"/>
      <protection locked="0"/>
    </xf>
    <xf numFmtId="0" fontId="55" fillId="3" borderId="0" xfId="6" applyFont="1" applyFill="1"/>
    <xf numFmtId="0" fontId="55" fillId="0" borderId="33" xfId="6" applyFont="1" applyBorder="1"/>
    <xf numFmtId="0" fontId="55" fillId="0" borderId="34" xfId="6" applyFont="1" applyBorder="1"/>
    <xf numFmtId="0" fontId="55" fillId="0" borderId="35" xfId="6" applyFont="1" applyBorder="1"/>
    <xf numFmtId="0" fontId="58" fillId="0" borderId="0" xfId="6" applyFont="1"/>
    <xf numFmtId="0" fontId="55" fillId="0" borderId="36" xfId="6" applyFont="1" applyBorder="1"/>
    <xf numFmtId="0" fontId="55" fillId="0" borderId="37" xfId="6" applyFont="1" applyBorder="1"/>
    <xf numFmtId="0" fontId="55" fillId="0" borderId="38" xfId="6" applyFont="1" applyBorder="1"/>
    <xf numFmtId="0" fontId="55" fillId="0" borderId="39" xfId="6" applyFont="1" applyBorder="1"/>
    <xf numFmtId="0" fontId="55" fillId="0" borderId="40" xfId="6" applyFont="1" applyBorder="1"/>
    <xf numFmtId="0" fontId="55" fillId="0" borderId="41" xfId="6" applyFont="1" applyBorder="1"/>
    <xf numFmtId="0" fontId="55" fillId="0" borderId="42" xfId="6" applyFont="1" applyBorder="1"/>
    <xf numFmtId="0" fontId="55" fillId="0" borderId="43" xfId="6" applyFont="1" applyBorder="1"/>
    <xf numFmtId="0" fontId="55" fillId="0" borderId="0" xfId="6" applyFont="1" applyAlignment="1">
      <alignment horizontal="right"/>
    </xf>
    <xf numFmtId="166" fontId="56" fillId="0" borderId="0" xfId="2" applyFont="1" applyFill="1" applyBorder="1" applyProtection="1">
      <protection locked="0"/>
    </xf>
    <xf numFmtId="164" fontId="56" fillId="0" borderId="0" xfId="6" applyNumberFormat="1" applyFont="1" applyAlignment="1" applyProtection="1">
      <alignment horizontal="left"/>
      <protection locked="0"/>
    </xf>
    <xf numFmtId="165" fontId="2" fillId="0" borderId="0" xfId="3" applyFont="1" applyFill="1" applyAlignment="1" applyProtection="1">
      <alignment vertical="center"/>
      <protection locked="0"/>
    </xf>
    <xf numFmtId="0" fontId="6" fillId="0" borderId="0" xfId="5" applyFont="1" applyAlignment="1" applyProtection="1">
      <alignment vertical="center"/>
      <protection locked="0"/>
    </xf>
    <xf numFmtId="169" fontId="4" fillId="0" borderId="0" xfId="5" applyNumberFormat="1" applyFont="1" applyAlignment="1" applyProtection="1">
      <alignment vertical="center"/>
      <protection locked="0"/>
    </xf>
    <xf numFmtId="0" fontId="54" fillId="0" borderId="0" xfId="5" applyFont="1" applyAlignment="1" applyProtection="1">
      <alignment horizontal="center" vertical="center"/>
      <protection locked="0"/>
    </xf>
    <xf numFmtId="0" fontId="61" fillId="0" borderId="0" xfId="5" applyFont="1" applyAlignment="1" applyProtection="1">
      <alignment vertical="center"/>
      <protection locked="0"/>
    </xf>
    <xf numFmtId="0" fontId="34" fillId="0" borderId="0" xfId="5" applyFont="1" applyAlignment="1" applyProtection="1">
      <alignment horizontal="center" vertical="top"/>
      <protection locked="0"/>
    </xf>
    <xf numFmtId="0" fontId="61" fillId="0" borderId="0" xfId="5" applyFont="1" applyAlignment="1" applyProtection="1">
      <alignment horizontal="left" vertical="center"/>
      <protection locked="0"/>
    </xf>
    <xf numFmtId="0" fontId="4" fillId="0" borderId="0" xfId="5" applyFont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61" fillId="0" borderId="0" xfId="0" applyFont="1" applyBorder="1" applyAlignment="1" applyProtection="1">
      <alignment vertical="center"/>
      <protection locked="0"/>
    </xf>
    <xf numFmtId="0" fontId="63" fillId="0" borderId="0" xfId="5" applyFont="1" applyAlignment="1" applyProtection="1">
      <alignment vertical="center"/>
      <protection locked="0"/>
    </xf>
    <xf numFmtId="0" fontId="51" fillId="0" borderId="0" xfId="5" applyFont="1" applyAlignment="1" applyProtection="1">
      <alignment vertical="center"/>
      <protection locked="0"/>
    </xf>
    <xf numFmtId="2" fontId="36" fillId="0" borderId="32" xfId="5" applyNumberFormat="1" applyFont="1" applyBorder="1" applyAlignment="1" applyProtection="1">
      <alignment horizontal="center" vertical="center"/>
      <protection locked="0"/>
    </xf>
    <xf numFmtId="169" fontId="61" fillId="0" borderId="0" xfId="5" applyNumberFormat="1" applyFont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51" fillId="0" borderId="10" xfId="5" applyFont="1" applyBorder="1" applyAlignment="1" applyProtection="1">
      <alignment horizontal="right" vertical="center"/>
      <protection locked="0"/>
    </xf>
    <xf numFmtId="49" fontId="63" fillId="0" borderId="0" xfId="0" applyNumberFormat="1" applyFont="1" applyBorder="1" applyAlignment="1" applyProtection="1">
      <alignment vertical="center"/>
      <protection locked="0"/>
    </xf>
    <xf numFmtId="0" fontId="2" fillId="0" borderId="20" xfId="5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61" fillId="0" borderId="47" xfId="5" applyFont="1" applyBorder="1" applyAlignment="1" applyProtection="1">
      <alignment horizontal="center" vertical="center"/>
      <protection locked="0"/>
    </xf>
    <xf numFmtId="0" fontId="67" fillId="0" borderId="0" xfId="5" applyFont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179" fontId="63" fillId="0" borderId="0" xfId="5" applyNumberFormat="1" applyFont="1" applyAlignment="1" applyProtection="1">
      <alignment vertical="center"/>
      <protection locked="0"/>
    </xf>
    <xf numFmtId="177" fontId="51" fillId="0" borderId="0" xfId="1" applyNumberFormat="1" applyFont="1" applyFill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0" xfId="5" applyFont="1" applyAlignment="1" applyProtection="1">
      <alignment horizontal="left" vertical="center"/>
      <protection locked="0"/>
    </xf>
    <xf numFmtId="0" fontId="2" fillId="0" borderId="0" xfId="5" applyFont="1" applyAlignment="1" applyProtection="1">
      <alignment horizontal="right" vertical="center"/>
      <protection locked="0"/>
    </xf>
    <xf numFmtId="169" fontId="6" fillId="0" borderId="0" xfId="5" applyNumberFormat="1" applyFont="1" applyAlignment="1" applyProtection="1">
      <alignment vertical="center"/>
      <protection locked="0"/>
    </xf>
    <xf numFmtId="0" fontId="5" fillId="0" borderId="15" xfId="5" applyFont="1" applyBorder="1" applyAlignment="1" applyProtection="1">
      <alignment vertical="center"/>
      <protection locked="0"/>
    </xf>
    <xf numFmtId="0" fontId="6" fillId="0" borderId="10" xfId="5" applyFont="1" applyBorder="1" applyAlignment="1" applyProtection="1">
      <alignment vertical="center"/>
      <protection locked="0"/>
    </xf>
    <xf numFmtId="0" fontId="6" fillId="0" borderId="10" xfId="5" applyFont="1" applyBorder="1" applyAlignment="1" applyProtection="1">
      <alignment horizontal="left" vertical="center"/>
      <protection locked="0"/>
    </xf>
    <xf numFmtId="0" fontId="6" fillId="0" borderId="11" xfId="5" applyFont="1" applyBorder="1" applyAlignment="1" applyProtection="1">
      <alignment vertical="center"/>
      <protection locked="0"/>
    </xf>
    <xf numFmtId="0" fontId="5" fillId="0" borderId="10" xfId="5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49" fontId="54" fillId="0" borderId="0" xfId="0" applyNumberFormat="1" applyFont="1" applyBorder="1" applyAlignment="1" applyProtection="1">
      <alignment vertical="center"/>
      <protection locked="0"/>
    </xf>
    <xf numFmtId="0" fontId="54" fillId="0" borderId="0" xfId="5" applyFont="1" applyAlignment="1" applyProtection="1">
      <alignment vertical="center"/>
      <protection locked="0"/>
    </xf>
    <xf numFmtId="0" fontId="6" fillId="0" borderId="27" xfId="5" applyFont="1" applyBorder="1" applyAlignment="1" applyProtection="1">
      <alignment horizontal="left" vertical="center"/>
      <protection locked="0"/>
    </xf>
    <xf numFmtId="0" fontId="6" fillId="0" borderId="29" xfId="5" applyFont="1" applyBorder="1" applyAlignment="1" applyProtection="1">
      <alignment horizontal="left" vertical="center"/>
      <protection locked="0"/>
    </xf>
    <xf numFmtId="0" fontId="6" fillId="0" borderId="19" xfId="5" applyFont="1" applyBorder="1" applyAlignment="1" applyProtection="1">
      <alignment horizontal="left" vertical="center"/>
      <protection locked="0"/>
    </xf>
    <xf numFmtId="0" fontId="3" fillId="8" borderId="0" xfId="5" applyFont="1" applyFill="1" applyAlignment="1" applyProtection="1">
      <alignment horizontal="left" vertical="center"/>
      <protection locked="0"/>
    </xf>
    <xf numFmtId="0" fontId="65" fillId="0" borderId="0" xfId="5" applyFont="1" applyAlignment="1" applyProtection="1">
      <alignment vertical="center"/>
      <protection locked="0"/>
    </xf>
    <xf numFmtId="169" fontId="5" fillId="0" borderId="0" xfId="5" applyNumberFormat="1" applyFont="1" applyAlignment="1" applyProtection="1">
      <alignment vertical="center"/>
      <protection locked="0"/>
    </xf>
    <xf numFmtId="0" fontId="5" fillId="0" borderId="0" xfId="5" applyFont="1" applyAlignment="1" applyProtection="1">
      <alignment horizontal="left" vertical="center"/>
      <protection locked="0"/>
    </xf>
    <xf numFmtId="0" fontId="5" fillId="0" borderId="0" xfId="5" applyFont="1" applyAlignment="1" applyProtection="1">
      <alignment horizontal="center" vertical="center"/>
      <protection locked="0"/>
    </xf>
    <xf numFmtId="0" fontId="60" fillId="0" borderId="25" xfId="5" applyFont="1" applyBorder="1" applyAlignment="1" applyProtection="1">
      <alignment horizontal="right" vertical="center"/>
      <protection locked="0"/>
    </xf>
    <xf numFmtId="0" fontId="4" fillId="4" borderId="0" xfId="0" applyFont="1" applyFill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right" vertical="center"/>
      <protection locked="0"/>
    </xf>
    <xf numFmtId="174" fontId="63" fillId="0" borderId="0" xfId="5" applyNumberFormat="1" applyFont="1" applyAlignment="1" applyProtection="1">
      <alignment horizontal="left" vertical="center"/>
      <protection locked="0"/>
    </xf>
    <xf numFmtId="164" fontId="51" fillId="0" borderId="0" xfId="5" applyNumberFormat="1" applyFont="1" applyAlignment="1" applyProtection="1">
      <alignment horizontal="right" vertical="center"/>
      <protection locked="0"/>
    </xf>
    <xf numFmtId="164" fontId="51" fillId="0" borderId="20" xfId="5" applyNumberFormat="1" applyFont="1" applyBorder="1" applyAlignment="1" applyProtection="1">
      <alignment horizontal="right" vertical="center"/>
      <protection locked="0"/>
    </xf>
    <xf numFmtId="0" fontId="74" fillId="0" borderId="0" xfId="0" applyFont="1" applyBorder="1" applyAlignment="1" applyProtection="1">
      <alignment vertical="center"/>
      <protection locked="0"/>
    </xf>
    <xf numFmtId="0" fontId="75" fillId="0" borderId="0" xfId="5" applyFont="1" applyAlignment="1" applyProtection="1">
      <alignment horizontal="center" vertical="center"/>
      <protection locked="0"/>
    </xf>
    <xf numFmtId="0" fontId="76" fillId="0" borderId="0" xfId="5" applyFont="1" applyAlignment="1" applyProtection="1">
      <alignment vertical="center"/>
      <protection locked="0"/>
    </xf>
    <xf numFmtId="0" fontId="2" fillId="0" borderId="11" xfId="5" applyFont="1" applyBorder="1" applyAlignment="1" applyProtection="1">
      <alignment vertical="center"/>
      <protection locked="0"/>
    </xf>
    <xf numFmtId="0" fontId="1" fillId="0" borderId="12" xfId="5" applyBorder="1" applyAlignment="1" applyProtection="1">
      <alignment vertical="center"/>
      <protection locked="0"/>
    </xf>
    <xf numFmtId="0" fontId="75" fillId="0" borderId="12" xfId="5" applyFont="1" applyBorder="1" applyAlignment="1" applyProtection="1">
      <alignment horizontal="center" vertical="center"/>
      <protection locked="0"/>
    </xf>
    <xf numFmtId="0" fontId="54" fillId="0" borderId="10" xfId="5" applyFont="1" applyBorder="1" applyAlignment="1" applyProtection="1">
      <alignment vertical="center"/>
      <protection locked="0"/>
    </xf>
    <xf numFmtId="0" fontId="77" fillId="0" borderId="0" xfId="0" applyFont="1" applyAlignment="1">
      <alignment vertical="center"/>
    </xf>
    <xf numFmtId="0" fontId="77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6" fillId="0" borderId="0" xfId="5" applyFont="1" applyAlignment="1" applyProtection="1">
      <alignment horizontal="centerContinuous" vertical="center"/>
      <protection locked="0"/>
    </xf>
    <xf numFmtId="0" fontId="63" fillId="0" borderId="0" xfId="5" applyFont="1" applyAlignment="1" applyProtection="1">
      <alignment horizontal="left" vertical="center"/>
      <protection locked="0"/>
    </xf>
    <xf numFmtId="0" fontId="77" fillId="0" borderId="0" xfId="0" applyFont="1" applyBorder="1" applyAlignment="1">
      <alignment horizontal="left" vertical="center"/>
    </xf>
    <xf numFmtId="0" fontId="63" fillId="0" borderId="10" xfId="5" applyFont="1" applyBorder="1" applyAlignment="1" applyProtection="1">
      <alignment vertical="center"/>
      <protection locked="0"/>
    </xf>
    <xf numFmtId="0" fontId="67" fillId="0" borderId="0" xfId="5" applyFont="1" applyAlignment="1" applyProtection="1">
      <alignment horizontal="right" vertical="center"/>
      <protection locked="0"/>
    </xf>
    <xf numFmtId="169" fontId="54" fillId="0" borderId="10" xfId="5" applyNumberFormat="1" applyFont="1" applyBorder="1" applyAlignment="1" applyProtection="1">
      <alignment vertical="center"/>
      <protection locked="0"/>
    </xf>
    <xf numFmtId="169" fontId="36" fillId="0" borderId="0" xfId="5" applyNumberFormat="1" applyFont="1" applyAlignment="1" applyProtection="1">
      <alignment vertical="center"/>
      <protection locked="0"/>
    </xf>
    <xf numFmtId="169" fontId="63" fillId="0" borderId="0" xfId="5" applyNumberFormat="1" applyFont="1" applyAlignment="1" applyProtection="1">
      <alignment horizontal="left" vertical="center"/>
      <protection locked="0"/>
    </xf>
    <xf numFmtId="169" fontId="36" fillId="0" borderId="0" xfId="5" applyNumberFormat="1" applyFont="1" applyAlignment="1" applyProtection="1">
      <alignment horizontal="left" vertical="center"/>
      <protection locked="0"/>
    </xf>
    <xf numFmtId="169" fontId="5" fillId="0" borderId="0" xfId="5" applyNumberFormat="1" applyFont="1" applyAlignment="1" applyProtection="1">
      <alignment horizontal="right" vertical="center"/>
      <protection locked="0"/>
    </xf>
    <xf numFmtId="169" fontId="2" fillId="0" borderId="0" xfId="5" applyNumberFormat="1" applyFont="1" applyAlignment="1" applyProtection="1">
      <alignment horizontal="left" vertical="center"/>
      <protection locked="0"/>
    </xf>
    <xf numFmtId="169" fontId="63" fillId="0" borderId="0" xfId="5" applyNumberFormat="1" applyFont="1" applyAlignment="1" applyProtection="1">
      <alignment vertical="center"/>
      <protection locked="0"/>
    </xf>
    <xf numFmtId="0" fontId="6" fillId="0" borderId="19" xfId="5" applyFont="1" applyBorder="1" applyAlignment="1" applyProtection="1">
      <alignment vertical="center"/>
      <protection locked="0"/>
    </xf>
    <xf numFmtId="0" fontId="6" fillId="0" borderId="13" xfId="5" applyFont="1" applyBorder="1" applyAlignment="1" applyProtection="1">
      <alignment vertical="center"/>
      <protection locked="0"/>
    </xf>
    <xf numFmtId="0" fontId="6" fillId="0" borderId="18" xfId="5" applyFont="1" applyBorder="1" applyAlignment="1" applyProtection="1">
      <alignment vertical="center"/>
      <protection locked="0"/>
    </xf>
    <xf numFmtId="0" fontId="68" fillId="0" borderId="0" xfId="5" applyFont="1" applyAlignment="1" applyProtection="1">
      <alignment horizontal="left" vertical="center"/>
      <protection locked="0"/>
    </xf>
    <xf numFmtId="180" fontId="2" fillId="0" borderId="0" xfId="5" applyNumberFormat="1" applyFont="1" applyAlignment="1" applyProtection="1">
      <alignment horizontal="left" vertical="center"/>
      <protection locked="0"/>
    </xf>
    <xf numFmtId="182" fontId="2" fillId="0" borderId="0" xfId="5" applyNumberFormat="1" applyFont="1" applyAlignment="1" applyProtection="1">
      <alignment horizontal="left" vertical="center"/>
      <protection locked="0"/>
    </xf>
    <xf numFmtId="0" fontId="6" fillId="0" borderId="15" xfId="5" applyFont="1" applyBorder="1" applyAlignment="1" applyProtection="1">
      <alignment horizontal="center" vertical="center"/>
      <protection locked="0"/>
    </xf>
    <xf numFmtId="0" fontId="6" fillId="0" borderId="10" xfId="5" applyFont="1" applyBorder="1" applyAlignment="1" applyProtection="1">
      <alignment horizontal="center" vertical="center"/>
      <protection locked="0"/>
    </xf>
    <xf numFmtId="0" fontId="6" fillId="0" borderId="11" xfId="5" applyFont="1" applyBorder="1" applyAlignment="1" applyProtection="1">
      <alignment horizontal="center" vertical="center"/>
      <protection locked="0"/>
    </xf>
    <xf numFmtId="183" fontId="63" fillId="0" borderId="0" xfId="5" applyNumberFormat="1" applyFont="1" applyAlignment="1" applyProtection="1">
      <alignment vertical="center"/>
      <protection locked="0"/>
    </xf>
    <xf numFmtId="183" fontId="36" fillId="0" borderId="0" xfId="5" applyNumberFormat="1" applyFont="1" applyAlignment="1" applyProtection="1">
      <alignment vertical="center"/>
      <protection locked="0"/>
    </xf>
    <xf numFmtId="0" fontId="80" fillId="0" borderId="0" xfId="5" applyFont="1" applyAlignment="1" applyProtection="1">
      <alignment horizontal="right" vertical="center"/>
      <protection locked="0"/>
    </xf>
    <xf numFmtId="0" fontId="66" fillId="0" borderId="0" xfId="5" applyFont="1" applyAlignment="1">
      <alignment horizontal="left" vertical="top"/>
    </xf>
    <xf numFmtId="0" fontId="4" fillId="0" borderId="0" xfId="5" applyFont="1" applyAlignment="1" applyProtection="1">
      <alignment horizontal="right" vertical="center"/>
      <protection locked="0"/>
    </xf>
    <xf numFmtId="172" fontId="36" fillId="0" borderId="0" xfId="5" applyNumberFormat="1" applyFont="1" applyAlignment="1" applyProtection="1">
      <alignment horizontal="right" vertical="center"/>
      <protection locked="0"/>
    </xf>
    <xf numFmtId="0" fontId="36" fillId="0" borderId="0" xfId="5" applyFont="1" applyAlignment="1" applyProtection="1">
      <alignment horizontal="right" vertical="center"/>
      <protection locked="0"/>
    </xf>
    <xf numFmtId="171" fontId="70" fillId="0" borderId="0" xfId="5" applyNumberFormat="1" applyFont="1" applyAlignment="1" applyProtection="1">
      <alignment horizontal="right" vertical="center"/>
      <protection locked="0"/>
    </xf>
    <xf numFmtId="0" fontId="70" fillId="0" borderId="0" xfId="5" applyFont="1" applyAlignment="1" applyProtection="1">
      <alignment horizontal="right" vertical="center"/>
      <protection locked="0"/>
    </xf>
    <xf numFmtId="0" fontId="6" fillId="0" borderId="0" xfId="5" applyFont="1" applyAlignment="1" applyProtection="1">
      <alignment horizontal="right" vertical="center"/>
      <protection locked="0"/>
    </xf>
    <xf numFmtId="170" fontId="5" fillId="0" borderId="0" xfId="5" applyNumberFormat="1" applyFont="1" applyAlignment="1" applyProtection="1">
      <alignment horizontal="right" vertical="center"/>
      <protection locked="0"/>
    </xf>
    <xf numFmtId="0" fontId="5" fillId="0" borderId="0" xfId="5" applyFont="1" applyAlignment="1" applyProtection="1">
      <alignment horizontal="right" vertical="center"/>
      <protection locked="0"/>
    </xf>
    <xf numFmtId="173" fontId="4" fillId="0" borderId="0" xfId="5" applyNumberFormat="1" applyFont="1" applyAlignment="1" applyProtection="1">
      <alignment horizontal="center" vertical="center"/>
      <protection locked="0"/>
    </xf>
    <xf numFmtId="173" fontId="36" fillId="0" borderId="32" xfId="5" applyNumberFormat="1" applyFont="1" applyBorder="1" applyAlignment="1" applyProtection="1">
      <alignment horizontal="center" vertical="center"/>
      <protection locked="0"/>
    </xf>
    <xf numFmtId="170" fontId="36" fillId="0" borderId="0" xfId="5" applyNumberFormat="1" applyFont="1" applyAlignment="1" applyProtection="1">
      <alignment horizontal="center" vertical="center"/>
      <protection locked="0"/>
    </xf>
    <xf numFmtId="168" fontId="36" fillId="0" borderId="0" xfId="5" applyNumberFormat="1" applyFont="1" applyAlignment="1" applyProtection="1">
      <alignment horizontal="center" vertical="center"/>
      <protection locked="0"/>
    </xf>
    <xf numFmtId="0" fontId="59" fillId="0" borderId="0" xfId="5" applyFont="1" applyAlignment="1" applyProtection="1">
      <alignment horizontal="center" vertical="center"/>
      <protection locked="0"/>
    </xf>
    <xf numFmtId="175" fontId="36" fillId="0" borderId="0" xfId="5" applyNumberFormat="1" applyFont="1" applyAlignment="1" applyProtection="1">
      <alignment horizontal="center" vertical="center"/>
      <protection locked="0"/>
    </xf>
    <xf numFmtId="170" fontId="36" fillId="0" borderId="0" xfId="3" applyNumberFormat="1" applyFont="1" applyFill="1" applyBorder="1" applyAlignment="1" applyProtection="1">
      <alignment horizontal="right" vertical="center"/>
      <protection locked="0"/>
    </xf>
    <xf numFmtId="165" fontId="36" fillId="0" borderId="0" xfId="3" applyFont="1" applyFill="1" applyBorder="1" applyAlignment="1" applyProtection="1">
      <alignment horizontal="right" vertical="center"/>
      <protection locked="0"/>
    </xf>
    <xf numFmtId="2" fontId="6" fillId="0" borderId="0" xfId="5" applyNumberFormat="1" applyFont="1" applyAlignment="1" applyProtection="1">
      <alignment horizontal="center" vertical="center"/>
      <protection locked="0"/>
    </xf>
    <xf numFmtId="165" fontId="2" fillId="0" borderId="0" xfId="5" applyNumberFormat="1" applyFont="1" applyAlignment="1" applyProtection="1">
      <alignment horizontal="center" vertical="center"/>
      <protection locked="0"/>
    </xf>
    <xf numFmtId="165" fontId="1" fillId="0" borderId="0" xfId="5" applyNumberFormat="1" applyAlignment="1" applyProtection="1">
      <alignment horizontal="center" vertical="center"/>
      <protection locked="0"/>
    </xf>
    <xf numFmtId="0" fontId="73" fillId="0" borderId="0" xfId="0" applyFont="1" applyBorder="1" applyAlignment="1" applyProtection="1">
      <alignment vertical="center"/>
      <protection locked="0"/>
    </xf>
    <xf numFmtId="173" fontId="2" fillId="0" borderId="28" xfId="5" applyNumberFormat="1" applyFont="1" applyBorder="1" applyAlignment="1" applyProtection="1">
      <alignment vertical="center"/>
      <protection locked="0"/>
    </xf>
    <xf numFmtId="173" fontId="4" fillId="0" borderId="28" xfId="5" applyNumberFormat="1" applyFont="1" applyBorder="1" applyAlignment="1" applyProtection="1">
      <alignment vertical="center"/>
      <protection locked="0"/>
    </xf>
    <xf numFmtId="0" fontId="81" fillId="0" borderId="0" xfId="5" applyFont="1" applyAlignment="1" applyProtection="1">
      <alignment horizontal="right" vertical="center"/>
      <protection locked="0"/>
    </xf>
    <xf numFmtId="0" fontId="2" fillId="0" borderId="27" xfId="5" applyFont="1" applyBorder="1" applyAlignment="1" applyProtection="1">
      <alignment vertical="center"/>
      <protection locked="0"/>
    </xf>
    <xf numFmtId="0" fontId="6" fillId="0" borderId="27" xfId="5" applyFont="1" applyBorder="1" applyAlignment="1" applyProtection="1">
      <alignment vertical="center"/>
      <protection locked="0"/>
    </xf>
    <xf numFmtId="0" fontId="6" fillId="0" borderId="31" xfId="5" applyFont="1" applyBorder="1" applyAlignment="1" applyProtection="1">
      <alignment horizontal="right" vertical="center"/>
      <protection locked="0"/>
    </xf>
    <xf numFmtId="0" fontId="2" fillId="0" borderId="28" xfId="5" applyFont="1" applyBorder="1" applyAlignment="1" applyProtection="1">
      <alignment vertical="center"/>
      <protection locked="0"/>
    </xf>
    <xf numFmtId="0" fontId="5" fillId="0" borderId="15" xfId="5" applyFont="1" applyBorder="1" applyAlignment="1" applyProtection="1">
      <alignment horizontal="left" vertical="center"/>
      <protection locked="0"/>
    </xf>
    <xf numFmtId="0" fontId="5" fillId="0" borderId="16" xfId="5" applyFont="1" applyBorder="1" applyAlignment="1" applyProtection="1">
      <alignment horizontal="left" vertical="center"/>
      <protection locked="0"/>
    </xf>
    <xf numFmtId="0" fontId="5" fillId="0" borderId="17" xfId="5" applyFont="1" applyBorder="1" applyAlignment="1" applyProtection="1">
      <alignment horizontal="left" vertical="center"/>
      <protection locked="0"/>
    </xf>
    <xf numFmtId="0" fontId="6" fillId="0" borderId="10" xfId="5" applyFont="1" applyBorder="1" applyAlignment="1" applyProtection="1">
      <alignment horizontal="left" vertical="center"/>
      <protection locked="0"/>
    </xf>
    <xf numFmtId="0" fontId="6" fillId="0" borderId="0" xfId="5" applyFont="1" applyAlignment="1" applyProtection="1">
      <alignment horizontal="left" vertical="center"/>
      <protection locked="0"/>
    </xf>
    <xf numFmtId="0" fontId="6" fillId="0" borderId="20" xfId="5" applyFont="1" applyBorder="1" applyAlignment="1" applyProtection="1">
      <alignment horizontal="left" vertical="center"/>
      <protection locked="0"/>
    </xf>
    <xf numFmtId="0" fontId="5" fillId="5" borderId="10" xfId="5" applyFont="1" applyFill="1" applyBorder="1" applyAlignment="1" applyProtection="1">
      <alignment horizontal="left" vertical="center"/>
      <protection locked="0"/>
    </xf>
    <xf numFmtId="0" fontId="5" fillId="5" borderId="0" xfId="5" applyFont="1" applyFill="1" applyAlignment="1" applyProtection="1">
      <alignment horizontal="left" vertical="center"/>
      <protection locked="0"/>
    </xf>
    <xf numFmtId="0" fontId="5" fillId="5" borderId="20" xfId="5" applyFont="1" applyFill="1" applyBorder="1" applyAlignment="1" applyProtection="1">
      <alignment horizontal="left" vertical="center"/>
      <protection locked="0"/>
    </xf>
    <xf numFmtId="0" fontId="5" fillId="0" borderId="10" xfId="5" applyFont="1" applyBorder="1" applyAlignment="1" applyProtection="1">
      <alignment horizontal="left" vertical="center"/>
      <protection locked="0"/>
    </xf>
    <xf numFmtId="0" fontId="5" fillId="0" borderId="0" xfId="5" applyFont="1" applyAlignment="1" applyProtection="1">
      <alignment horizontal="left" vertical="center"/>
      <protection locked="0"/>
    </xf>
    <xf numFmtId="0" fontId="5" fillId="0" borderId="20" xfId="5" applyFont="1" applyBorder="1" applyAlignment="1" applyProtection="1">
      <alignment horizontal="left" vertical="center"/>
      <protection locked="0"/>
    </xf>
    <xf numFmtId="0" fontId="5" fillId="0" borderId="11" xfId="5" applyFont="1" applyBorder="1" applyAlignment="1" applyProtection="1">
      <alignment horizontal="left" vertical="center"/>
      <protection locked="0"/>
    </xf>
    <xf numFmtId="0" fontId="5" fillId="0" borderId="12" xfId="5" applyFont="1" applyBorder="1" applyAlignment="1" applyProtection="1">
      <alignment horizontal="left" vertical="center"/>
      <protection locked="0"/>
    </xf>
    <xf numFmtId="174" fontId="63" fillId="0" borderId="10" xfId="5" applyNumberFormat="1" applyFont="1" applyBorder="1" applyAlignment="1" applyProtection="1">
      <alignment horizontal="left" vertical="center"/>
      <protection locked="0"/>
    </xf>
    <xf numFmtId="174" fontId="63" fillId="0" borderId="0" xfId="5" applyNumberFormat="1" applyFont="1" applyAlignment="1" applyProtection="1">
      <alignment horizontal="left" vertical="center"/>
      <protection locked="0"/>
    </xf>
    <xf numFmtId="0" fontId="6" fillId="0" borderId="12" xfId="5" applyFont="1" applyBorder="1" applyAlignment="1" applyProtection="1">
      <alignment horizontal="left" vertical="center"/>
      <protection locked="0"/>
    </xf>
    <xf numFmtId="0" fontId="63" fillId="0" borderId="10" xfId="5" applyFont="1" applyBorder="1" applyAlignment="1" applyProtection="1">
      <alignment horizontal="left" vertical="center"/>
      <protection locked="0"/>
    </xf>
    <xf numFmtId="0" fontId="77" fillId="0" borderId="0" xfId="0" applyFont="1" applyAlignment="1">
      <alignment horizontal="left" vertical="center"/>
    </xf>
    <xf numFmtId="9" fontId="63" fillId="0" borderId="19" xfId="8" applyFont="1" applyFill="1" applyBorder="1" applyAlignment="1" applyProtection="1">
      <alignment horizontal="center" vertical="center"/>
      <protection locked="0"/>
    </xf>
    <xf numFmtId="9" fontId="77" fillId="0" borderId="18" xfId="8" applyFont="1" applyBorder="1" applyAlignment="1">
      <alignment horizontal="center" vertical="center"/>
    </xf>
    <xf numFmtId="0" fontId="6" fillId="0" borderId="15" xfId="5" applyFont="1" applyBorder="1" applyAlignment="1" applyProtection="1">
      <alignment horizontal="left" vertical="center"/>
      <protection locked="0"/>
    </xf>
    <xf numFmtId="0" fontId="6" fillId="0" borderId="16" xfId="5" applyFont="1" applyBorder="1" applyAlignment="1" applyProtection="1">
      <alignment horizontal="left" vertical="center"/>
      <protection locked="0"/>
    </xf>
    <xf numFmtId="0" fontId="6" fillId="0" borderId="17" xfId="5" applyFont="1" applyBorder="1" applyAlignment="1" applyProtection="1">
      <alignment horizontal="left" vertical="center"/>
      <protection locked="0"/>
    </xf>
    <xf numFmtId="0" fontId="36" fillId="0" borderId="0" xfId="5" applyFont="1" applyAlignment="1" applyProtection="1">
      <alignment horizontal="left" vertical="center"/>
      <protection locked="0"/>
    </xf>
    <xf numFmtId="0" fontId="6" fillId="0" borderId="11" xfId="5" applyFont="1" applyBorder="1" applyAlignment="1" applyProtection="1">
      <alignment horizontal="left" vertical="center"/>
      <protection locked="0"/>
    </xf>
    <xf numFmtId="0" fontId="6" fillId="0" borderId="14" xfId="5" applyFont="1" applyBorder="1" applyAlignment="1" applyProtection="1">
      <alignment horizontal="left" vertical="center"/>
      <protection locked="0"/>
    </xf>
    <xf numFmtId="0" fontId="59" fillId="0" borderId="0" xfId="5" applyFont="1" applyAlignment="1" applyProtection="1">
      <alignment horizontal="left" vertical="center"/>
      <protection locked="0"/>
    </xf>
    <xf numFmtId="9" fontId="63" fillId="0" borderId="15" xfId="8" applyFont="1" applyFill="1" applyBorder="1" applyAlignment="1" applyProtection="1">
      <alignment horizontal="center" vertical="center"/>
      <protection locked="0"/>
    </xf>
    <xf numFmtId="9" fontId="77" fillId="0" borderId="17" xfId="8" applyFont="1" applyBorder="1" applyAlignment="1">
      <alignment horizontal="center" vertical="center"/>
    </xf>
    <xf numFmtId="0" fontId="68" fillId="0" borderId="10" xfId="5" applyFont="1" applyBorder="1" applyAlignment="1" applyProtection="1">
      <alignment horizontal="left" vertical="center"/>
      <protection locked="0"/>
    </xf>
    <xf numFmtId="0" fontId="68" fillId="0" borderId="0" xfId="5" applyFont="1" applyAlignment="1" applyProtection="1">
      <alignment horizontal="left" vertical="center"/>
      <protection locked="0"/>
    </xf>
    <xf numFmtId="0" fontId="68" fillId="0" borderId="20" xfId="5" applyFont="1" applyBorder="1" applyAlignment="1" applyProtection="1">
      <alignment horizontal="left" vertical="center"/>
      <protection locked="0"/>
    </xf>
    <xf numFmtId="0" fontId="68" fillId="0" borderId="11" xfId="5" applyFont="1" applyBorder="1" applyAlignment="1" applyProtection="1">
      <alignment horizontal="left" vertical="center"/>
      <protection locked="0"/>
    </xf>
    <xf numFmtId="0" fontId="68" fillId="0" borderId="12" xfId="5" applyFont="1" applyBorder="1" applyAlignment="1" applyProtection="1">
      <alignment horizontal="left" vertical="center"/>
      <protection locked="0"/>
    </xf>
    <xf numFmtId="0" fontId="68" fillId="0" borderId="14" xfId="5" applyFont="1" applyBorder="1" applyAlignment="1" applyProtection="1">
      <alignment horizontal="left" vertical="center"/>
      <protection locked="0"/>
    </xf>
    <xf numFmtId="0" fontId="63" fillId="0" borderId="0" xfId="5" applyFont="1" applyAlignment="1" applyProtection="1">
      <alignment horizontal="left" vertical="center"/>
      <protection locked="0"/>
    </xf>
    <xf numFmtId="0" fontId="63" fillId="0" borderId="20" xfId="5" applyFont="1" applyBorder="1" applyAlignment="1" applyProtection="1">
      <alignment horizontal="left" vertical="center"/>
      <protection locked="0"/>
    </xf>
    <xf numFmtId="180" fontId="63" fillId="0" borderId="10" xfId="5" applyNumberFormat="1" applyFont="1" applyBorder="1" applyAlignment="1" applyProtection="1">
      <alignment horizontal="left" vertical="center"/>
      <protection locked="0"/>
    </xf>
    <xf numFmtId="180" fontId="63" fillId="0" borderId="20" xfId="5" applyNumberFormat="1" applyFont="1" applyBorder="1" applyAlignment="1" applyProtection="1">
      <alignment horizontal="left" vertical="center"/>
      <protection locked="0"/>
    </xf>
    <xf numFmtId="181" fontId="63" fillId="0" borderId="10" xfId="5" applyNumberFormat="1" applyFont="1" applyBorder="1" applyAlignment="1" applyProtection="1">
      <alignment horizontal="left" vertical="center"/>
      <protection locked="0"/>
    </xf>
    <xf numFmtId="181" fontId="63" fillId="0" borderId="0" xfId="5" applyNumberFormat="1" applyFont="1" applyAlignment="1" applyProtection="1">
      <alignment horizontal="left" vertical="center"/>
      <protection locked="0"/>
    </xf>
    <xf numFmtId="0" fontId="65" fillId="0" borderId="19" xfId="5" applyFont="1" applyBorder="1" applyAlignment="1" applyProtection="1">
      <alignment horizontal="left" vertical="center"/>
      <protection locked="0"/>
    </xf>
    <xf numFmtId="0" fontId="78" fillId="0" borderId="13" xfId="0" applyFont="1" applyBorder="1" applyAlignment="1">
      <alignment horizontal="left" vertical="center"/>
    </xf>
    <xf numFmtId="9" fontId="65" fillId="0" borderId="15" xfId="8" applyFont="1" applyFill="1" applyBorder="1" applyAlignment="1" applyProtection="1">
      <alignment horizontal="center" vertical="center" wrapText="1"/>
      <protection locked="0"/>
    </xf>
    <xf numFmtId="9" fontId="79" fillId="0" borderId="17" xfId="8" applyFont="1" applyBorder="1" applyAlignment="1">
      <alignment horizontal="center" vertical="center" wrapText="1"/>
    </xf>
    <xf numFmtId="0" fontId="63" fillId="0" borderId="15" xfId="5" applyFont="1" applyBorder="1" applyAlignment="1" applyProtection="1">
      <alignment horizontal="left" vertical="center"/>
      <protection locked="0"/>
    </xf>
    <xf numFmtId="0" fontId="77" fillId="0" borderId="16" xfId="0" applyFont="1" applyBorder="1" applyAlignment="1">
      <alignment horizontal="left" vertical="center"/>
    </xf>
    <xf numFmtId="0" fontId="2" fillId="0" borderId="10" xfId="5" applyFont="1" applyBorder="1" applyAlignment="1" applyProtection="1">
      <alignment horizontal="left" vertical="center"/>
      <protection locked="0"/>
    </xf>
    <xf numFmtId="0" fontId="2" fillId="0" borderId="0" xfId="5" applyFont="1" applyAlignment="1" applyProtection="1">
      <alignment horizontal="left" vertical="center"/>
      <protection locked="0"/>
    </xf>
    <xf numFmtId="0" fontId="2" fillId="0" borderId="20" xfId="5" applyFont="1" applyBorder="1" applyAlignment="1" applyProtection="1">
      <alignment horizontal="left" vertical="center"/>
      <protection locked="0"/>
    </xf>
    <xf numFmtId="180" fontId="63" fillId="0" borderId="0" xfId="5" applyNumberFormat="1" applyFont="1" applyAlignment="1" applyProtection="1">
      <alignment horizontal="left" vertical="center"/>
      <protection locked="0"/>
    </xf>
    <xf numFmtId="0" fontId="62" fillId="0" borderId="0" xfId="5" applyFont="1" applyAlignment="1" applyProtection="1">
      <alignment horizontal="left" vertical="center"/>
      <protection locked="0"/>
    </xf>
    <xf numFmtId="0" fontId="36" fillId="0" borderId="10" xfId="5" applyFont="1" applyBorder="1" applyAlignment="1" applyProtection="1">
      <alignment horizontal="left" vertical="center"/>
      <protection locked="0"/>
    </xf>
    <xf numFmtId="171" fontId="54" fillId="0" borderId="10" xfId="5" applyNumberFormat="1" applyFont="1" applyBorder="1" applyAlignment="1" applyProtection="1">
      <alignment horizontal="left" vertical="center"/>
      <protection locked="0"/>
    </xf>
    <xf numFmtId="171" fontId="54" fillId="0" borderId="0" xfId="5" applyNumberFormat="1" applyFont="1" applyAlignment="1" applyProtection="1">
      <alignment horizontal="left" vertical="center"/>
      <protection locked="0"/>
    </xf>
    <xf numFmtId="0" fontId="5" fillId="0" borderId="0" xfId="5" applyFont="1" applyAlignment="1" applyProtection="1">
      <alignment horizontal="right" vertical="center"/>
      <protection locked="0"/>
    </xf>
    <xf numFmtId="174" fontId="54" fillId="0" borderId="0" xfId="5" applyNumberFormat="1" applyFont="1" applyAlignment="1" applyProtection="1">
      <alignment horizontal="left" vertical="center"/>
      <protection locked="0"/>
    </xf>
    <xf numFmtId="0" fontId="54" fillId="0" borderId="10" xfId="5" applyFont="1" applyBorder="1" applyAlignment="1" applyProtection="1">
      <alignment horizontal="left" vertical="center"/>
      <protection locked="0"/>
    </xf>
    <xf numFmtId="0" fontId="54" fillId="0" borderId="0" xfId="5" applyFont="1" applyAlignment="1" applyProtection="1">
      <alignment horizontal="left" vertical="center"/>
      <protection locked="0"/>
    </xf>
    <xf numFmtId="0" fontId="67" fillId="0" borderId="0" xfId="5" applyFont="1" applyAlignment="1" applyProtection="1">
      <alignment horizontal="right" vertical="center"/>
      <protection locked="0"/>
    </xf>
    <xf numFmtId="0" fontId="5" fillId="2" borderId="24" xfId="5" applyFont="1" applyFill="1" applyBorder="1" applyAlignment="1" applyProtection="1">
      <alignment horizontal="center" vertical="center"/>
      <protection locked="0"/>
    </xf>
    <xf numFmtId="0" fontId="5" fillId="2" borderId="25" xfId="5" applyFont="1" applyFill="1" applyBorder="1" applyAlignment="1" applyProtection="1">
      <alignment horizontal="center" vertical="center"/>
      <protection locked="0"/>
    </xf>
    <xf numFmtId="0" fontId="5" fillId="2" borderId="26" xfId="5" applyFont="1" applyFill="1" applyBorder="1" applyAlignment="1" applyProtection="1">
      <alignment horizontal="center" vertical="center"/>
      <protection locked="0"/>
    </xf>
    <xf numFmtId="0" fontId="67" fillId="0" borderId="0" xfId="5" applyFont="1" applyAlignment="1" applyProtection="1">
      <alignment horizontal="center" vertical="center"/>
      <protection locked="0"/>
    </xf>
    <xf numFmtId="166" fontId="54" fillId="0" borderId="0" xfId="1" applyFont="1" applyFill="1" applyBorder="1" applyAlignment="1" applyProtection="1">
      <alignment horizontal="center" vertical="center"/>
      <protection locked="0"/>
    </xf>
    <xf numFmtId="177" fontId="5" fillId="0" borderId="0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right" vertical="center"/>
      <protection locked="0"/>
    </xf>
    <xf numFmtId="170" fontId="5" fillId="0" borderId="0" xfId="5" applyNumberFormat="1" applyFont="1" applyAlignment="1" applyProtection="1">
      <alignment horizontal="center" vertical="center"/>
      <protection locked="0"/>
    </xf>
    <xf numFmtId="0" fontId="68" fillId="0" borderId="0" xfId="5" applyFont="1" applyAlignment="1" applyProtection="1">
      <alignment horizontal="right" vertical="center"/>
      <protection locked="0"/>
    </xf>
    <xf numFmtId="16" fontId="6" fillId="0" borderId="0" xfId="0" applyNumberFormat="1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5" fillId="7" borderId="24" xfId="5" applyFont="1" applyFill="1" applyBorder="1" applyAlignment="1" applyProtection="1">
      <alignment horizontal="center" vertical="center"/>
      <protection locked="0"/>
    </xf>
    <xf numFmtId="0" fontId="5" fillId="7" borderId="25" xfId="5" applyFont="1" applyFill="1" applyBorder="1" applyAlignment="1" applyProtection="1">
      <alignment horizontal="center" vertical="center"/>
      <protection locked="0"/>
    </xf>
    <xf numFmtId="0" fontId="5" fillId="7" borderId="26" xfId="5" applyFont="1" applyFill="1" applyBorder="1" applyAlignment="1" applyProtection="1">
      <alignment horizontal="center" vertical="center"/>
      <protection locked="0"/>
    </xf>
    <xf numFmtId="0" fontId="63" fillId="0" borderId="27" xfId="5" applyFont="1" applyBorder="1" applyAlignment="1" applyProtection="1">
      <alignment horizontal="center" vertical="center" textRotation="180" wrapText="1"/>
      <protection locked="0"/>
    </xf>
    <xf numFmtId="0" fontId="63" fillId="0" borderId="31" xfId="5" applyFont="1" applyBorder="1" applyAlignment="1" applyProtection="1">
      <alignment horizontal="center" vertical="center" textRotation="180" wrapText="1"/>
      <protection locked="0"/>
    </xf>
    <xf numFmtId="0" fontId="63" fillId="0" borderId="44" xfId="5" applyFont="1" applyBorder="1" applyAlignment="1" applyProtection="1">
      <alignment horizontal="center" vertical="center" textRotation="180" wrapText="1"/>
      <protection locked="0"/>
    </xf>
    <xf numFmtId="0" fontId="63" fillId="0" borderId="45" xfId="5" applyFont="1" applyBorder="1" applyAlignment="1" applyProtection="1">
      <alignment horizontal="center" vertical="center" textRotation="180" wrapText="1"/>
      <protection locked="0"/>
    </xf>
    <xf numFmtId="0" fontId="4" fillId="0" borderId="27" xfId="5" applyFont="1" applyBorder="1" applyAlignment="1" applyProtection="1">
      <alignment horizontal="center" vertical="center"/>
      <protection locked="0"/>
    </xf>
    <xf numFmtId="0" fontId="4" fillId="0" borderId="28" xfId="5" applyFont="1" applyBorder="1" applyAlignment="1" applyProtection="1">
      <alignment horizontal="center" vertical="center"/>
      <protection locked="0"/>
    </xf>
    <xf numFmtId="0" fontId="4" fillId="0" borderId="31" xfId="5" applyFont="1" applyBorder="1" applyAlignment="1" applyProtection="1">
      <alignment horizontal="center" vertical="center"/>
      <protection locked="0"/>
    </xf>
    <xf numFmtId="0" fontId="4" fillId="0" borderId="44" xfId="5" applyFont="1" applyBorder="1" applyAlignment="1" applyProtection="1">
      <alignment horizontal="center" vertical="center"/>
      <protection locked="0"/>
    </xf>
    <xf numFmtId="0" fontId="4" fillId="0" borderId="0" xfId="5" applyFont="1" applyAlignment="1" applyProtection="1">
      <alignment horizontal="center" vertical="center"/>
      <protection locked="0"/>
    </xf>
    <xf numFmtId="0" fontId="4" fillId="0" borderId="45" xfId="5" applyFont="1" applyBorder="1" applyAlignment="1" applyProtection="1">
      <alignment horizontal="center" vertical="center"/>
      <protection locked="0"/>
    </xf>
    <xf numFmtId="0" fontId="4" fillId="0" borderId="29" xfId="5" applyFont="1" applyBorder="1" applyAlignment="1" applyProtection="1">
      <alignment horizontal="center" vertical="center"/>
      <protection locked="0"/>
    </xf>
    <xf numFmtId="0" fontId="4" fillId="0" borderId="5" xfId="5" applyFont="1" applyBorder="1" applyAlignment="1" applyProtection="1">
      <alignment horizontal="center" vertical="center"/>
      <protection locked="0"/>
    </xf>
    <xf numFmtId="0" fontId="4" fillId="0" borderId="30" xfId="5" applyFont="1" applyBorder="1" applyAlignment="1" applyProtection="1">
      <alignment horizontal="center" vertical="center"/>
      <protection locked="0"/>
    </xf>
    <xf numFmtId="0" fontId="5" fillId="0" borderId="0" xfId="5" applyFont="1" applyAlignment="1" applyProtection="1">
      <alignment horizontal="center" vertical="center"/>
      <protection locked="0"/>
    </xf>
    <xf numFmtId="0" fontId="5" fillId="0" borderId="44" xfId="5" applyFont="1" applyBorder="1" applyAlignment="1" applyProtection="1">
      <alignment horizontal="center" vertical="center"/>
      <protection locked="0"/>
    </xf>
    <xf numFmtId="0" fontId="5" fillId="0" borderId="45" xfId="5" applyFont="1" applyBorder="1" applyAlignment="1" applyProtection="1">
      <alignment horizontal="center" vertical="center"/>
      <protection locked="0"/>
    </xf>
    <xf numFmtId="0" fontId="5" fillId="0" borderId="29" xfId="5" applyFont="1" applyBorder="1" applyAlignment="1" applyProtection="1">
      <alignment horizontal="center" vertical="center"/>
      <protection locked="0"/>
    </xf>
    <xf numFmtId="0" fontId="5" fillId="0" borderId="5" xfId="5" applyFont="1" applyBorder="1" applyAlignment="1" applyProtection="1">
      <alignment horizontal="center" vertical="center"/>
      <protection locked="0"/>
    </xf>
    <xf numFmtId="0" fontId="5" fillId="0" borderId="30" xfId="5" applyFont="1" applyBorder="1" applyAlignment="1" applyProtection="1">
      <alignment horizontal="center" vertical="center"/>
      <protection locked="0"/>
    </xf>
    <xf numFmtId="0" fontId="6" fillId="0" borderId="27" xfId="5" applyFont="1" applyBorder="1" applyAlignment="1" applyProtection="1">
      <alignment horizontal="center" vertical="center"/>
      <protection locked="0"/>
    </xf>
    <xf numFmtId="0" fontId="6" fillId="0" borderId="31" xfId="5" applyFont="1" applyBorder="1" applyAlignment="1" applyProtection="1">
      <alignment horizontal="center" vertical="center"/>
      <protection locked="0"/>
    </xf>
    <xf numFmtId="0" fontId="6" fillId="0" borderId="44" xfId="5" applyFont="1" applyBorder="1" applyAlignment="1" applyProtection="1">
      <alignment horizontal="center" vertical="center"/>
      <protection locked="0"/>
    </xf>
    <xf numFmtId="0" fontId="6" fillId="0" borderId="45" xfId="5" applyFont="1" applyBorder="1" applyAlignment="1" applyProtection="1">
      <alignment horizontal="center" vertical="center"/>
      <protection locked="0"/>
    </xf>
    <xf numFmtId="0" fontId="6" fillId="0" borderId="29" xfId="5" applyFont="1" applyBorder="1" applyAlignment="1" applyProtection="1">
      <alignment horizontal="center" vertical="center"/>
      <protection locked="0"/>
    </xf>
    <xf numFmtId="0" fontId="6" fillId="0" borderId="30" xfId="5" applyFont="1" applyBorder="1" applyAlignment="1" applyProtection="1">
      <alignment horizontal="center" vertical="center"/>
      <protection locked="0"/>
    </xf>
    <xf numFmtId="2" fontId="36" fillId="0" borderId="32" xfId="5" applyNumberFormat="1" applyFont="1" applyBorder="1" applyAlignment="1" applyProtection="1">
      <alignment horizontal="center" vertical="center"/>
      <protection locked="0"/>
    </xf>
    <xf numFmtId="2" fontId="63" fillId="0" borderId="24" xfId="5" applyNumberFormat="1" applyFont="1" applyBorder="1" applyAlignment="1" applyProtection="1">
      <alignment horizontal="center" vertical="center"/>
      <protection locked="0"/>
    </xf>
    <xf numFmtId="2" fontId="63" fillId="0" borderId="26" xfId="5" applyNumberFormat="1" applyFont="1" applyBorder="1" applyAlignment="1" applyProtection="1">
      <alignment horizontal="center" vertical="center"/>
      <protection locked="0"/>
    </xf>
    <xf numFmtId="44" fontId="63" fillId="0" borderId="32" xfId="3" applyNumberFormat="1" applyFont="1" applyFill="1" applyBorder="1" applyAlignment="1" applyProtection="1">
      <alignment horizontal="right" vertical="center"/>
      <protection locked="0"/>
    </xf>
    <xf numFmtId="2" fontId="6" fillId="5" borderId="24" xfId="5" applyNumberFormat="1" applyFont="1" applyFill="1" applyBorder="1" applyAlignment="1" applyProtection="1">
      <alignment horizontal="center" vertical="center"/>
      <protection locked="0"/>
    </xf>
    <xf numFmtId="2" fontId="6" fillId="5" borderId="26" xfId="5" applyNumberFormat="1" applyFont="1" applyFill="1" applyBorder="1" applyAlignment="1" applyProtection="1">
      <alignment horizontal="center" vertical="center"/>
      <protection locked="0"/>
    </xf>
    <xf numFmtId="0" fontId="4" fillId="0" borderId="22" xfId="5" applyFont="1" applyBorder="1" applyAlignment="1" applyProtection="1">
      <alignment horizontal="center" vertical="center"/>
      <protection locked="0"/>
    </xf>
    <xf numFmtId="172" fontId="62" fillId="0" borderId="47" xfId="5" applyNumberFormat="1" applyFont="1" applyBorder="1" applyAlignment="1" applyProtection="1">
      <alignment horizontal="center" vertical="center"/>
      <protection locked="0"/>
    </xf>
    <xf numFmtId="0" fontId="62" fillId="0" borderId="47" xfId="5" applyFont="1" applyBorder="1" applyAlignment="1" applyProtection="1">
      <alignment horizontal="center" vertical="center"/>
      <protection locked="0"/>
    </xf>
    <xf numFmtId="0" fontId="2" fillId="0" borderId="0" xfId="5" applyFont="1" applyAlignment="1" applyProtection="1">
      <alignment horizontal="center" vertical="center"/>
      <protection locked="0"/>
    </xf>
    <xf numFmtId="0" fontId="6" fillId="0" borderId="0" xfId="5" applyFont="1" applyAlignment="1" applyProtection="1">
      <alignment horizontal="left" vertical="top"/>
      <protection locked="0"/>
    </xf>
    <xf numFmtId="2" fontId="5" fillId="0" borderId="0" xfId="5" applyNumberFormat="1" applyFont="1" applyAlignment="1" applyProtection="1">
      <alignment horizontal="left" vertical="center"/>
      <protection locked="0"/>
    </xf>
    <xf numFmtId="0" fontId="77" fillId="0" borderId="0" xfId="0" applyFont="1" applyBorder="1" applyAlignment="1">
      <alignment horizontal="left" vertical="center"/>
    </xf>
    <xf numFmtId="172" fontId="36" fillId="0" borderId="0" xfId="5" applyNumberFormat="1" applyFont="1" applyAlignment="1" applyProtection="1">
      <alignment horizontal="right" vertical="center"/>
      <protection locked="0"/>
    </xf>
    <xf numFmtId="0" fontId="36" fillId="0" borderId="0" xfId="5" applyFont="1" applyAlignment="1" applyProtection="1">
      <alignment horizontal="right" vertical="center"/>
      <protection locked="0"/>
    </xf>
    <xf numFmtId="0" fontId="2" fillId="0" borderId="21" xfId="5" applyFont="1" applyBorder="1" applyAlignment="1" applyProtection="1">
      <alignment horizontal="center" vertical="center"/>
      <protection locked="0"/>
    </xf>
    <xf numFmtId="0" fontId="4" fillId="0" borderId="23" xfId="5" applyFont="1" applyBorder="1" applyAlignment="1" applyProtection="1">
      <alignment horizontal="center" vertical="center"/>
      <protection locked="0"/>
    </xf>
    <xf numFmtId="0" fontId="6" fillId="0" borderId="28" xfId="5" applyFont="1" applyBorder="1" applyAlignment="1" applyProtection="1">
      <alignment horizontal="center" vertical="center"/>
      <protection locked="0"/>
    </xf>
    <xf numFmtId="0" fontId="6" fillId="0" borderId="0" xfId="5" applyFont="1" applyAlignment="1" applyProtection="1">
      <alignment horizontal="center" vertical="center"/>
      <protection locked="0"/>
    </xf>
    <xf numFmtId="0" fontId="6" fillId="0" borderId="5" xfId="5" applyFont="1" applyBorder="1" applyAlignment="1" applyProtection="1">
      <alignment horizontal="center" vertical="center"/>
      <protection locked="0"/>
    </xf>
    <xf numFmtId="173" fontId="4" fillId="0" borderId="29" xfId="5" applyNumberFormat="1" applyFont="1" applyBorder="1" applyAlignment="1" applyProtection="1">
      <alignment horizontal="center" vertical="center"/>
      <protection locked="0"/>
    </xf>
    <xf numFmtId="173" fontId="4" fillId="0" borderId="5" xfId="5" applyNumberFormat="1" applyFont="1" applyBorder="1" applyAlignment="1" applyProtection="1">
      <alignment horizontal="center" vertical="center"/>
      <protection locked="0"/>
    </xf>
    <xf numFmtId="173" fontId="4" fillId="0" borderId="30" xfId="5" applyNumberFormat="1" applyFont="1" applyBorder="1" applyAlignment="1" applyProtection="1">
      <alignment horizontal="center" vertical="center"/>
      <protection locked="0"/>
    </xf>
    <xf numFmtId="0" fontId="4" fillId="0" borderId="21" xfId="5" applyFont="1" applyBorder="1" applyAlignment="1" applyProtection="1">
      <alignment horizontal="center" vertical="center"/>
      <protection locked="0"/>
    </xf>
    <xf numFmtId="170" fontId="69" fillId="6" borderId="0" xfId="5" applyNumberFormat="1" applyFont="1" applyFill="1" applyAlignment="1" applyProtection="1">
      <alignment horizontal="center" vertical="center"/>
      <protection locked="0"/>
    </xf>
    <xf numFmtId="164" fontId="36" fillId="0" borderId="0" xfId="5" applyNumberFormat="1" applyFont="1" applyAlignment="1" applyProtection="1">
      <alignment horizontal="right" vertical="center"/>
      <protection locked="0"/>
    </xf>
    <xf numFmtId="0" fontId="6" fillId="0" borderId="0" xfId="0" applyFont="1" applyBorder="1" applyAlignment="1" applyProtection="1">
      <alignment horizontal="right" vertical="center"/>
      <protection locked="0"/>
    </xf>
    <xf numFmtId="170" fontId="62" fillId="0" borderId="47" xfId="5" applyNumberFormat="1" applyFont="1" applyBorder="1" applyAlignment="1" applyProtection="1">
      <alignment horizontal="right" vertical="center"/>
      <protection locked="0"/>
    </xf>
    <xf numFmtId="170" fontId="63" fillId="0" borderId="24" xfId="5" applyNumberFormat="1" applyFont="1" applyBorder="1" applyAlignment="1" applyProtection="1">
      <alignment horizontal="center" vertical="center"/>
      <protection locked="0"/>
    </xf>
    <xf numFmtId="170" fontId="63" fillId="0" borderId="25" xfId="5" applyNumberFormat="1" applyFont="1" applyBorder="1" applyAlignment="1" applyProtection="1">
      <alignment horizontal="center" vertical="center"/>
      <protection locked="0"/>
    </xf>
    <xf numFmtId="170" fontId="63" fillId="0" borderId="26" xfId="5" applyNumberFormat="1" applyFont="1" applyBorder="1" applyAlignment="1" applyProtection="1">
      <alignment horizontal="center" vertical="center"/>
      <protection locked="0"/>
    </xf>
    <xf numFmtId="0" fontId="6" fillId="5" borderId="47" xfId="5" applyFont="1" applyFill="1" applyBorder="1" applyAlignment="1" applyProtection="1">
      <alignment horizontal="center" vertical="center"/>
      <protection locked="0"/>
    </xf>
    <xf numFmtId="171" fontId="51" fillId="0" borderId="0" xfId="5" applyNumberFormat="1" applyFont="1" applyAlignment="1" applyProtection="1">
      <alignment horizontal="left" vertical="center"/>
      <protection locked="0"/>
    </xf>
    <xf numFmtId="171" fontId="36" fillId="0" borderId="0" xfId="5" applyNumberFormat="1" applyFont="1" applyAlignment="1" applyProtection="1">
      <alignment horizontal="left" vertical="center"/>
      <protection locked="0"/>
    </xf>
    <xf numFmtId="170" fontId="63" fillId="0" borderId="32" xfId="5" applyNumberFormat="1" applyFont="1" applyBorder="1" applyAlignment="1" applyProtection="1">
      <alignment horizontal="center" vertical="center"/>
      <protection locked="0"/>
    </xf>
    <xf numFmtId="2" fontId="62" fillId="0" borderId="47" xfId="5" applyNumberFormat="1" applyFont="1" applyBorder="1" applyAlignment="1" applyProtection="1">
      <alignment horizontal="center" vertical="center"/>
      <protection locked="0"/>
    </xf>
    <xf numFmtId="170" fontId="5" fillId="0" borderId="32" xfId="5" applyNumberFormat="1" applyFont="1" applyBorder="1" applyAlignment="1" applyProtection="1">
      <alignment horizontal="right" vertical="center"/>
      <protection locked="0"/>
    </xf>
    <xf numFmtId="0" fontId="5" fillId="0" borderId="32" xfId="5" applyFont="1" applyBorder="1" applyAlignment="1" applyProtection="1">
      <alignment horizontal="right" vertical="center"/>
      <protection locked="0"/>
    </xf>
    <xf numFmtId="170" fontId="71" fillId="4" borderId="24" xfId="5" applyNumberFormat="1" applyFont="1" applyFill="1" applyBorder="1" applyAlignment="1" applyProtection="1">
      <alignment horizontal="center" vertical="center"/>
      <protection locked="0"/>
    </xf>
    <xf numFmtId="170" fontId="71" fillId="4" borderId="25" xfId="5" applyNumberFormat="1" applyFont="1" applyFill="1" applyBorder="1" applyAlignment="1" applyProtection="1">
      <alignment horizontal="center" vertical="center"/>
      <protection locked="0"/>
    </xf>
    <xf numFmtId="170" fontId="71" fillId="4" borderId="26" xfId="5" applyNumberFormat="1" applyFont="1" applyFill="1" applyBorder="1" applyAlignment="1" applyProtection="1">
      <alignment horizontal="center" vertical="center"/>
      <protection locked="0"/>
    </xf>
    <xf numFmtId="170" fontId="36" fillId="0" borderId="32" xfId="3" applyNumberFormat="1" applyFont="1" applyFill="1" applyBorder="1" applyAlignment="1" applyProtection="1">
      <alignment horizontal="right" vertical="center"/>
      <protection locked="0"/>
    </xf>
    <xf numFmtId="165" fontId="36" fillId="0" borderId="32" xfId="3" applyFont="1" applyFill="1" applyBorder="1" applyAlignment="1" applyProtection="1">
      <alignment horizontal="right" vertical="center"/>
      <protection locked="0"/>
    </xf>
    <xf numFmtId="175" fontId="36" fillId="0" borderId="32" xfId="5" applyNumberFormat="1" applyFont="1" applyBorder="1" applyAlignment="1" applyProtection="1">
      <alignment horizontal="center" vertical="center"/>
      <protection locked="0"/>
    </xf>
    <xf numFmtId="0" fontId="59" fillId="0" borderId="32" xfId="5" applyFont="1" applyBorder="1" applyAlignment="1" applyProtection="1">
      <alignment horizontal="center" vertical="center"/>
      <protection locked="0"/>
    </xf>
    <xf numFmtId="171" fontId="70" fillId="0" borderId="0" xfId="5" applyNumberFormat="1" applyFont="1" applyAlignment="1" applyProtection="1">
      <alignment horizontal="right" vertical="center"/>
      <protection locked="0"/>
    </xf>
    <xf numFmtId="0" fontId="70" fillId="0" borderId="0" xfId="5" applyFont="1" applyAlignment="1" applyProtection="1">
      <alignment horizontal="right" vertical="center"/>
      <protection locked="0"/>
    </xf>
    <xf numFmtId="173" fontId="62" fillId="0" borderId="47" xfId="5" applyNumberFormat="1" applyFont="1" applyBorder="1" applyAlignment="1" applyProtection="1">
      <alignment horizontal="center" vertical="center"/>
      <protection locked="0"/>
    </xf>
    <xf numFmtId="2" fontId="63" fillId="0" borderId="32" xfId="5" applyNumberFormat="1" applyFont="1" applyBorder="1" applyAlignment="1" applyProtection="1">
      <alignment horizontal="center" vertical="center"/>
      <protection locked="0"/>
    </xf>
    <xf numFmtId="170" fontId="36" fillId="0" borderId="32" xfId="5" applyNumberFormat="1" applyFont="1" applyBorder="1" applyAlignment="1" applyProtection="1">
      <alignment horizontal="center" vertical="center"/>
      <protection locked="0"/>
    </xf>
    <xf numFmtId="170" fontId="36" fillId="0" borderId="24" xfId="5" applyNumberFormat="1" applyFont="1" applyBorder="1" applyAlignment="1" applyProtection="1">
      <alignment horizontal="center" vertical="center"/>
      <protection locked="0"/>
    </xf>
    <xf numFmtId="170" fontId="36" fillId="0" borderId="25" xfId="5" applyNumberFormat="1" applyFont="1" applyBorder="1" applyAlignment="1" applyProtection="1">
      <alignment horizontal="center" vertical="center"/>
      <protection locked="0"/>
    </xf>
    <xf numFmtId="170" fontId="36" fillId="0" borderId="26" xfId="5" applyNumberFormat="1" applyFont="1" applyBorder="1" applyAlignment="1" applyProtection="1">
      <alignment horizontal="center" vertical="center"/>
      <protection locked="0"/>
    </xf>
    <xf numFmtId="168" fontId="36" fillId="0" borderId="24" xfId="5" applyNumberFormat="1" applyFont="1" applyBorder="1" applyAlignment="1" applyProtection="1">
      <alignment horizontal="center" vertical="center"/>
      <protection locked="0"/>
    </xf>
    <xf numFmtId="168" fontId="36" fillId="0" borderId="26" xfId="5" applyNumberFormat="1" applyFont="1" applyBorder="1" applyAlignment="1" applyProtection="1">
      <alignment horizontal="center" vertical="center"/>
      <protection locked="0"/>
    </xf>
    <xf numFmtId="0" fontId="67" fillId="4" borderId="24" xfId="5" applyFont="1" applyFill="1" applyBorder="1" applyAlignment="1" applyProtection="1">
      <alignment horizontal="center" vertical="center"/>
      <protection locked="0"/>
    </xf>
    <xf numFmtId="0" fontId="67" fillId="4" borderId="25" xfId="5" applyFont="1" applyFill="1" applyBorder="1" applyAlignment="1" applyProtection="1">
      <alignment horizontal="center" vertical="center"/>
      <protection locked="0"/>
    </xf>
    <xf numFmtId="0" fontId="67" fillId="4" borderId="26" xfId="5" applyFont="1" applyFill="1" applyBorder="1" applyAlignment="1" applyProtection="1">
      <alignment horizontal="center" vertical="center"/>
      <protection locked="0"/>
    </xf>
    <xf numFmtId="0" fontId="67" fillId="4" borderId="24" xfId="5" applyFont="1" applyFill="1" applyBorder="1" applyAlignment="1">
      <alignment horizontal="center" vertical="center"/>
    </xf>
    <xf numFmtId="0" fontId="67" fillId="4" borderId="26" xfId="5" applyFont="1" applyFill="1" applyBorder="1" applyAlignment="1">
      <alignment horizontal="center" vertical="center"/>
    </xf>
    <xf numFmtId="2" fontId="72" fillId="0" borderId="32" xfId="5" applyNumberFormat="1" applyFont="1" applyBorder="1" applyAlignment="1" applyProtection="1">
      <alignment horizontal="center" vertical="center"/>
      <protection locked="0"/>
    </xf>
    <xf numFmtId="0" fontId="67" fillId="9" borderId="24" xfId="5" applyFont="1" applyFill="1" applyBorder="1" applyAlignment="1" applyProtection="1">
      <alignment horizontal="center" vertical="center"/>
      <protection locked="0"/>
    </xf>
    <xf numFmtId="0" fontId="67" fillId="9" borderId="25" xfId="5" applyFont="1" applyFill="1" applyBorder="1" applyAlignment="1" applyProtection="1">
      <alignment horizontal="center" vertical="center"/>
      <protection locked="0"/>
    </xf>
    <xf numFmtId="0" fontId="67" fillId="9" borderId="26" xfId="5" applyFont="1" applyFill="1" applyBorder="1" applyAlignment="1" applyProtection="1">
      <alignment horizontal="center" vertical="center"/>
      <protection locked="0"/>
    </xf>
    <xf numFmtId="0" fontId="67" fillId="2" borderId="24" xfId="5" applyFont="1" applyFill="1" applyBorder="1" applyAlignment="1" applyProtection="1">
      <alignment horizontal="center" vertical="center"/>
      <protection locked="0"/>
    </xf>
    <xf numFmtId="0" fontId="67" fillId="2" borderId="25" xfId="5" applyFont="1" applyFill="1" applyBorder="1" applyAlignment="1" applyProtection="1">
      <alignment horizontal="center" vertical="center"/>
      <protection locked="0"/>
    </xf>
    <xf numFmtId="0" fontId="67" fillId="2" borderId="26" xfId="5" applyFont="1" applyFill="1" applyBorder="1" applyAlignment="1" applyProtection="1">
      <alignment horizontal="center" vertical="center"/>
      <protection locked="0"/>
    </xf>
    <xf numFmtId="178" fontId="63" fillId="0" borderId="0" xfId="5" applyNumberFormat="1" applyFont="1" applyAlignment="1" applyProtection="1">
      <alignment horizontal="center" vertical="center"/>
      <protection locked="0"/>
    </xf>
    <xf numFmtId="0" fontId="63" fillId="0" borderId="48" xfId="5" applyFont="1" applyBorder="1" applyAlignment="1" applyProtection="1">
      <alignment horizontal="center" vertical="center"/>
      <protection locked="0"/>
    </xf>
    <xf numFmtId="0" fontId="63" fillId="0" borderId="49" xfId="5" applyFont="1" applyBorder="1" applyAlignment="1" applyProtection="1">
      <alignment horizontal="center" vertical="center"/>
      <protection locked="0"/>
    </xf>
    <xf numFmtId="0" fontId="63" fillId="0" borderId="50" xfId="5" applyFont="1" applyBorder="1" applyAlignment="1" applyProtection="1">
      <alignment horizontal="center" vertical="center"/>
      <protection locked="0"/>
    </xf>
    <xf numFmtId="49" fontId="6" fillId="0" borderId="0" xfId="5" applyNumberFormat="1" applyFont="1" applyAlignment="1" applyProtection="1">
      <alignment horizontal="center" vertical="center"/>
      <protection locked="0"/>
    </xf>
    <xf numFmtId="0" fontId="2" fillId="6" borderId="0" xfId="5" applyFont="1" applyFill="1" applyAlignment="1" applyProtection="1">
      <alignment horizontal="center" vertical="center"/>
      <protection locked="0"/>
    </xf>
    <xf numFmtId="49" fontId="6" fillId="0" borderId="0" xfId="5" applyNumberFormat="1" applyFont="1" applyAlignment="1" applyProtection="1">
      <alignment horizontal="center" vertical="center" wrapText="1"/>
      <protection locked="0"/>
    </xf>
    <xf numFmtId="170" fontId="64" fillId="0" borderId="0" xfId="5" applyNumberFormat="1" applyFont="1" applyAlignment="1" applyProtection="1">
      <alignment horizontal="center" vertical="center"/>
      <protection locked="0"/>
    </xf>
    <xf numFmtId="0" fontId="64" fillId="0" borderId="0" xfId="5" applyFont="1" applyAlignment="1" applyProtection="1">
      <alignment horizontal="center" vertical="center"/>
      <protection locked="0"/>
    </xf>
    <xf numFmtId="0" fontId="4" fillId="0" borderId="0" xfId="5" applyFont="1" applyAlignment="1" applyProtection="1">
      <alignment horizontal="left" vertical="center"/>
      <protection locked="0"/>
    </xf>
    <xf numFmtId="0" fontId="34" fillId="0" borderId="0" xfId="5" applyFont="1" applyAlignment="1" applyProtection="1">
      <alignment horizontal="center"/>
      <protection locked="0"/>
    </xf>
    <xf numFmtId="178" fontId="62" fillId="0" borderId="47" xfId="5" applyNumberFormat="1" applyFont="1" applyBorder="1" applyAlignment="1" applyProtection="1">
      <alignment horizontal="center" vertical="center"/>
      <protection locked="0"/>
    </xf>
    <xf numFmtId="0" fontId="6" fillId="0" borderId="27" xfId="5" applyFont="1" applyBorder="1" applyAlignment="1" applyProtection="1">
      <alignment horizontal="left" vertical="center"/>
      <protection locked="0"/>
    </xf>
    <xf numFmtId="0" fontId="6" fillId="0" borderId="28" xfId="5" applyFont="1" applyBorder="1" applyAlignment="1" applyProtection="1">
      <alignment horizontal="left" vertical="center"/>
      <protection locked="0"/>
    </xf>
    <xf numFmtId="0" fontId="6" fillId="0" borderId="31" xfId="5" applyFont="1" applyBorder="1" applyAlignment="1" applyProtection="1">
      <alignment horizontal="left" vertical="center"/>
      <protection locked="0"/>
    </xf>
    <xf numFmtId="0" fontId="6" fillId="0" borderId="29" xfId="5" applyFont="1" applyBorder="1" applyAlignment="1" applyProtection="1">
      <alignment horizontal="left" vertical="center"/>
      <protection locked="0"/>
    </xf>
    <xf numFmtId="0" fontId="6" fillId="0" borderId="5" xfId="5" applyFont="1" applyBorder="1" applyAlignment="1" applyProtection="1">
      <alignment horizontal="left" vertical="center"/>
      <protection locked="0"/>
    </xf>
    <xf numFmtId="0" fontId="6" fillId="0" borderId="30" xfId="5" applyFont="1" applyBorder="1" applyAlignment="1" applyProtection="1">
      <alignment horizontal="left" vertical="center"/>
      <protection locked="0"/>
    </xf>
    <xf numFmtId="0" fontId="6" fillId="0" borderId="24" xfId="5" applyFont="1" applyBorder="1" applyAlignment="1" applyProtection="1">
      <alignment horizontal="center" vertical="center"/>
      <protection locked="0"/>
    </xf>
    <xf numFmtId="0" fontId="6" fillId="0" borderId="25" xfId="5" applyFont="1" applyBorder="1" applyAlignment="1" applyProtection="1">
      <alignment horizontal="center" vertical="center"/>
      <protection locked="0"/>
    </xf>
    <xf numFmtId="0" fontId="6" fillId="0" borderId="26" xfId="5" applyFont="1" applyBorder="1" applyAlignment="1" applyProtection="1">
      <alignment horizontal="center" vertical="center"/>
      <protection locked="0"/>
    </xf>
    <xf numFmtId="172" fontId="6" fillId="0" borderId="0" xfId="5" applyNumberFormat="1" applyFont="1" applyAlignment="1" applyProtection="1">
      <alignment horizontal="center" vertical="center"/>
      <protection locked="0"/>
    </xf>
    <xf numFmtId="0" fontId="65" fillId="2" borderId="24" xfId="5" applyFont="1" applyFill="1" applyBorder="1" applyAlignment="1" applyProtection="1">
      <alignment horizontal="center" vertical="center"/>
      <protection locked="0"/>
    </xf>
    <xf numFmtId="0" fontId="65" fillId="2" borderId="25" xfId="5" applyFont="1" applyFill="1" applyBorder="1" applyAlignment="1" applyProtection="1">
      <alignment horizontal="center" vertical="center"/>
      <protection locked="0"/>
    </xf>
    <xf numFmtId="0" fontId="65" fillId="2" borderId="26" xfId="5" applyFont="1" applyFill="1" applyBorder="1" applyAlignment="1" applyProtection="1">
      <alignment horizontal="center" vertical="center"/>
      <protection locked="0"/>
    </xf>
    <xf numFmtId="0" fontId="6" fillId="2" borderId="24" xfId="5" applyFont="1" applyFill="1" applyBorder="1" applyAlignment="1" applyProtection="1">
      <alignment horizontal="center" vertical="center"/>
      <protection locked="0"/>
    </xf>
    <xf numFmtId="0" fontId="6" fillId="2" borderId="25" xfId="5" applyFont="1" applyFill="1" applyBorder="1" applyAlignment="1" applyProtection="1">
      <alignment horizontal="center" vertical="center"/>
      <protection locked="0"/>
    </xf>
    <xf numFmtId="0" fontId="6" fillId="2" borderId="26" xfId="5" applyFont="1" applyFill="1" applyBorder="1" applyAlignment="1" applyProtection="1">
      <alignment horizontal="center" vertical="center"/>
      <protection locked="0"/>
    </xf>
    <xf numFmtId="0" fontId="54" fillId="0" borderId="0" xfId="5" applyFont="1" applyAlignment="1" applyProtection="1">
      <alignment horizontal="center" vertical="center"/>
      <protection locked="0"/>
    </xf>
    <xf numFmtId="10" fontId="36" fillId="0" borderId="28" xfId="8" applyNumberFormat="1" applyFont="1" applyFill="1" applyBorder="1" applyAlignment="1" applyProtection="1">
      <alignment horizontal="right" vertical="center"/>
      <protection locked="0"/>
    </xf>
    <xf numFmtId="0" fontId="65" fillId="0" borderId="0" xfId="5" applyFont="1" applyAlignment="1" applyProtection="1">
      <alignment horizontal="center" vertical="center"/>
      <protection locked="0"/>
    </xf>
    <xf numFmtId="170" fontId="71" fillId="4" borderId="24" xfId="5" applyNumberFormat="1" applyFont="1" applyFill="1" applyBorder="1" applyAlignment="1" applyProtection="1">
      <alignment horizontal="right" vertical="center"/>
      <protection locked="0"/>
    </xf>
    <xf numFmtId="170" fontId="71" fillId="4" borderId="25" xfId="5" applyNumberFormat="1" applyFont="1" applyFill="1" applyBorder="1" applyAlignment="1" applyProtection="1">
      <alignment horizontal="right" vertical="center"/>
      <protection locked="0"/>
    </xf>
    <xf numFmtId="170" fontId="71" fillId="4" borderId="26" xfId="5" applyNumberFormat="1" applyFont="1" applyFill="1" applyBorder="1" applyAlignment="1" applyProtection="1">
      <alignment horizontal="right" vertical="center"/>
      <protection locked="0"/>
    </xf>
    <xf numFmtId="170" fontId="7" fillId="0" borderId="28" xfId="5" applyNumberFormat="1" applyFont="1" applyBorder="1" applyAlignment="1" applyProtection="1">
      <alignment horizontal="right" vertical="center"/>
      <protection locked="0"/>
    </xf>
    <xf numFmtId="170" fontId="7" fillId="0" borderId="46" xfId="5" applyNumberFormat="1" applyFont="1" applyBorder="1" applyAlignment="1" applyProtection="1">
      <alignment horizontal="right" vertical="center"/>
      <protection locked="0"/>
    </xf>
    <xf numFmtId="0" fontId="6" fillId="2" borderId="0" xfId="5" applyFont="1" applyFill="1" applyAlignment="1" applyProtection="1">
      <alignment horizontal="center" vertical="center"/>
      <protection locked="0"/>
    </xf>
    <xf numFmtId="164" fontId="51" fillId="0" borderId="0" xfId="5" applyNumberFormat="1" applyFont="1" applyAlignment="1" applyProtection="1">
      <alignment horizontal="right" vertical="center"/>
      <protection locked="0"/>
    </xf>
    <xf numFmtId="164" fontId="51" fillId="0" borderId="20" xfId="5" applyNumberFormat="1" applyFont="1" applyBorder="1" applyAlignment="1" applyProtection="1">
      <alignment horizontal="right" vertical="center"/>
      <protection locked="0"/>
    </xf>
    <xf numFmtId="0" fontId="5" fillId="0" borderId="45" xfId="5" applyFont="1" applyBorder="1" applyAlignment="1" applyProtection="1">
      <alignment horizontal="right" vertical="center"/>
      <protection locked="0"/>
    </xf>
    <xf numFmtId="0" fontId="6" fillId="0" borderId="24" xfId="5" applyFont="1" applyBorder="1" applyAlignment="1" applyProtection="1">
      <alignment horizontal="right" vertical="center"/>
      <protection locked="0"/>
    </xf>
    <xf numFmtId="0" fontId="6" fillId="0" borderId="25" xfId="5" applyFont="1" applyBorder="1" applyAlignment="1" applyProtection="1">
      <alignment horizontal="right" vertical="center"/>
      <protection locked="0"/>
    </xf>
    <xf numFmtId="0" fontId="6" fillId="0" borderId="26" xfId="5" applyFont="1" applyBorder="1" applyAlignment="1" applyProtection="1">
      <alignment horizontal="right" vertical="center"/>
      <protection locked="0"/>
    </xf>
    <xf numFmtId="170" fontId="6" fillId="0" borderId="29" xfId="5" applyNumberFormat="1" applyFont="1" applyBorder="1" applyAlignment="1" applyProtection="1">
      <alignment horizontal="center" vertical="center"/>
      <protection locked="0"/>
    </xf>
    <xf numFmtId="170" fontId="6" fillId="0" borderId="30" xfId="5" applyNumberFormat="1" applyFont="1" applyBorder="1" applyAlignment="1" applyProtection="1">
      <alignment horizontal="center" vertical="center"/>
      <protection locked="0"/>
    </xf>
    <xf numFmtId="44" fontId="6" fillId="0" borderId="44" xfId="5" applyNumberFormat="1" applyFont="1" applyBorder="1" applyAlignment="1" applyProtection="1">
      <alignment horizontal="center" vertical="center"/>
      <protection locked="0"/>
    </xf>
    <xf numFmtId="0" fontId="4" fillId="0" borderId="28" xfId="5" applyFont="1" applyBorder="1" applyAlignment="1" applyProtection="1">
      <alignment horizontal="right" vertical="center"/>
      <protection locked="0"/>
    </xf>
    <xf numFmtId="170" fontId="5" fillId="5" borderId="32" xfId="5" applyNumberFormat="1" applyFont="1" applyFill="1" applyBorder="1" applyAlignment="1" applyProtection="1">
      <alignment horizontal="right" vertical="center"/>
      <protection locked="0"/>
    </xf>
    <xf numFmtId="0" fontId="5" fillId="5" borderId="32" xfId="5" applyFont="1" applyFill="1" applyBorder="1" applyAlignment="1" applyProtection="1">
      <alignment horizontal="right" vertical="center"/>
      <protection locked="0"/>
    </xf>
    <xf numFmtId="165" fontId="6" fillId="0" borderId="29" xfId="3" applyFont="1" applyBorder="1" applyAlignment="1" applyProtection="1">
      <alignment horizontal="center" vertical="center"/>
      <protection locked="0"/>
    </xf>
    <xf numFmtId="165" fontId="6" fillId="0" borderId="5" xfId="3" applyFont="1" applyBorder="1" applyAlignment="1" applyProtection="1">
      <alignment horizontal="center" vertical="center"/>
      <protection locked="0"/>
    </xf>
    <xf numFmtId="165" fontId="6" fillId="0" borderId="30" xfId="3" applyFont="1" applyBorder="1" applyAlignment="1" applyProtection="1">
      <alignment horizontal="center" vertical="center"/>
      <protection locked="0"/>
    </xf>
    <xf numFmtId="0" fontId="2" fillId="0" borderId="27" xfId="5" applyFont="1" applyBorder="1" applyAlignment="1" applyProtection="1">
      <alignment horizontal="center" vertical="center"/>
      <protection locked="0"/>
    </xf>
    <xf numFmtId="0" fontId="2" fillId="0" borderId="28" xfId="5" applyFont="1" applyBorder="1" applyAlignment="1" applyProtection="1">
      <alignment horizontal="center" vertical="center"/>
      <protection locked="0"/>
    </xf>
    <xf numFmtId="0" fontId="2" fillId="0" borderId="31" xfId="5" applyFont="1" applyBorder="1" applyAlignment="1" applyProtection="1">
      <alignment horizontal="center" vertical="center"/>
      <protection locked="0"/>
    </xf>
    <xf numFmtId="0" fontId="2" fillId="0" borderId="44" xfId="5" applyFont="1" applyBorder="1" applyAlignment="1" applyProtection="1">
      <alignment horizontal="center" vertical="center"/>
      <protection locked="0"/>
    </xf>
    <xf numFmtId="44" fontId="6" fillId="0" borderId="24" xfId="5" applyNumberFormat="1" applyFont="1" applyBorder="1" applyAlignment="1" applyProtection="1">
      <alignment horizontal="center" vertical="center"/>
      <protection locked="0"/>
    </xf>
    <xf numFmtId="170" fontId="6" fillId="0" borderId="5" xfId="5" applyNumberFormat="1" applyFont="1" applyBorder="1" applyAlignment="1" applyProtection="1">
      <alignment horizontal="center" vertical="center"/>
      <protection locked="0"/>
    </xf>
    <xf numFmtId="0" fontId="36" fillId="0" borderId="24" xfId="5" applyFont="1" applyBorder="1" applyAlignment="1" applyProtection="1">
      <alignment horizontal="left" vertical="center"/>
      <protection locked="0"/>
    </xf>
    <xf numFmtId="0" fontId="36" fillId="0" borderId="25" xfId="5" applyFont="1" applyBorder="1" applyAlignment="1" applyProtection="1">
      <alignment horizontal="left" vertical="center"/>
      <protection locked="0"/>
    </xf>
    <xf numFmtId="0" fontId="36" fillId="0" borderId="26" xfId="5" applyFont="1" applyBorder="1" applyAlignment="1" applyProtection="1">
      <alignment horizontal="left" vertical="center"/>
      <protection locked="0"/>
    </xf>
    <xf numFmtId="0" fontId="6" fillId="5" borderId="33" xfId="5" applyFont="1" applyFill="1" applyBorder="1" applyAlignment="1" applyProtection="1">
      <alignment horizontal="center" vertical="center"/>
      <protection locked="0"/>
    </xf>
    <xf numFmtId="0" fontId="6" fillId="5" borderId="35" xfId="5" applyFont="1" applyFill="1" applyBorder="1" applyAlignment="1" applyProtection="1">
      <alignment horizontal="center" vertical="center"/>
      <protection locked="0"/>
    </xf>
    <xf numFmtId="0" fontId="5" fillId="0" borderId="27" xfId="5" applyFont="1" applyBorder="1" applyAlignment="1" applyProtection="1">
      <alignment horizontal="center" vertical="center"/>
      <protection locked="0"/>
    </xf>
    <xf numFmtId="0" fontId="5" fillId="0" borderId="28" xfId="5" applyFont="1" applyBorder="1" applyAlignment="1" applyProtection="1">
      <alignment horizontal="center" vertical="center"/>
      <protection locked="0"/>
    </xf>
    <xf numFmtId="0" fontId="5" fillId="0" borderId="31" xfId="5" applyFont="1" applyBorder="1" applyAlignment="1" applyProtection="1">
      <alignment horizontal="center" vertical="center"/>
      <protection locked="0"/>
    </xf>
    <xf numFmtId="0" fontId="6" fillId="7" borderId="24" xfId="5" applyFont="1" applyFill="1" applyBorder="1" applyAlignment="1" applyProtection="1">
      <alignment horizontal="center" vertical="center"/>
      <protection locked="0"/>
    </xf>
    <xf numFmtId="0" fontId="6" fillId="7" borderId="25" xfId="5" applyFont="1" applyFill="1" applyBorder="1" applyAlignment="1" applyProtection="1">
      <alignment horizontal="center" vertical="center"/>
      <protection locked="0"/>
    </xf>
    <xf numFmtId="0" fontId="6" fillId="7" borderId="26" xfId="5" applyFont="1" applyFill="1" applyBorder="1" applyAlignment="1" applyProtection="1">
      <alignment horizontal="center" vertical="center"/>
      <protection locked="0"/>
    </xf>
    <xf numFmtId="0" fontId="64" fillId="6" borderId="0" xfId="5" applyFont="1" applyFill="1" applyAlignment="1" applyProtection="1">
      <alignment horizontal="center" vertical="center"/>
      <protection locked="0"/>
    </xf>
    <xf numFmtId="0" fontId="5" fillId="0" borderId="14" xfId="5" applyFont="1" applyBorder="1" applyAlignment="1" applyProtection="1">
      <alignment horizontal="left" vertical="center"/>
      <protection locked="0"/>
    </xf>
    <xf numFmtId="0" fontId="59" fillId="0" borderId="27" xfId="5" applyFont="1" applyBorder="1" applyAlignment="1" applyProtection="1">
      <alignment horizontal="center" vertical="center" textRotation="180" wrapText="1"/>
      <protection locked="0"/>
    </xf>
    <xf numFmtId="0" fontId="59" fillId="0" borderId="31" xfId="5" applyFont="1" applyBorder="1" applyAlignment="1" applyProtection="1">
      <alignment horizontal="center" vertical="center" textRotation="180" wrapText="1"/>
      <protection locked="0"/>
    </xf>
    <xf numFmtId="0" fontId="59" fillId="0" borderId="44" xfId="5" applyFont="1" applyBorder="1" applyAlignment="1" applyProtection="1">
      <alignment horizontal="center" vertical="center" textRotation="180" wrapText="1"/>
      <protection locked="0"/>
    </xf>
    <xf numFmtId="0" fontId="59" fillId="0" borderId="45" xfId="5" applyFont="1" applyBorder="1" applyAlignment="1" applyProtection="1">
      <alignment horizontal="center" vertical="center" textRotation="180" wrapText="1"/>
      <protection locked="0"/>
    </xf>
    <xf numFmtId="170" fontId="5" fillId="0" borderId="24" xfId="5" applyNumberFormat="1" applyFont="1" applyBorder="1" applyAlignment="1" applyProtection="1">
      <alignment horizontal="right" vertical="center"/>
      <protection locked="0"/>
    </xf>
    <xf numFmtId="170" fontId="5" fillId="0" borderId="25" xfId="5" applyNumberFormat="1" applyFont="1" applyBorder="1" applyAlignment="1" applyProtection="1">
      <alignment horizontal="right" vertical="center"/>
      <protection locked="0"/>
    </xf>
    <xf numFmtId="170" fontId="5" fillId="0" borderId="26" xfId="5" applyNumberFormat="1" applyFont="1" applyBorder="1" applyAlignment="1" applyProtection="1">
      <alignment horizontal="right" vertical="center"/>
      <protection locked="0"/>
    </xf>
    <xf numFmtId="0" fontId="63" fillId="0" borderId="29" xfId="5" applyFont="1" applyBorder="1" applyAlignment="1" applyProtection="1">
      <alignment horizontal="center" vertical="center" textRotation="180" wrapText="1"/>
      <protection locked="0"/>
    </xf>
    <xf numFmtId="0" fontId="63" fillId="0" borderId="30" xfId="5" applyFont="1" applyBorder="1" applyAlignment="1" applyProtection="1">
      <alignment horizontal="center" vertical="center" textRotation="180" wrapText="1"/>
      <protection locked="0"/>
    </xf>
    <xf numFmtId="0" fontId="81" fillId="7" borderId="24" xfId="5" applyFont="1" applyFill="1" applyBorder="1" applyAlignment="1" applyProtection="1">
      <alignment horizontal="center" vertical="center"/>
      <protection locked="0"/>
    </xf>
    <xf numFmtId="0" fontId="81" fillId="7" borderId="25" xfId="5" applyFont="1" applyFill="1" applyBorder="1" applyAlignment="1" applyProtection="1">
      <alignment horizontal="center" vertical="center"/>
      <protection locked="0"/>
    </xf>
    <xf numFmtId="0" fontId="81" fillId="7" borderId="26" xfId="5" applyFont="1" applyFill="1" applyBorder="1" applyAlignment="1" applyProtection="1">
      <alignment horizontal="center" vertical="center"/>
      <protection locked="0"/>
    </xf>
  </cellXfs>
  <cellStyles count="9">
    <cellStyle name="Millares" xfId="1" builtinId="3"/>
    <cellStyle name="Millares_TEPEYAC33USA" xfId="2"/>
    <cellStyle name="Moneda" xfId="3" builtinId="4"/>
    <cellStyle name="Moneda_TEXTO.XLS_2" xfId="4"/>
    <cellStyle name="Normal" xfId="0" builtinId="0"/>
    <cellStyle name="Normal_BNM" xfId="5"/>
    <cellStyle name="Normal_TEPEYAC33USA" xfId="6"/>
    <cellStyle name="Normal_TEXTO.XLS_1" xfId="7"/>
    <cellStyle name="Porcentaje" xfId="8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280950</xdr:colOff>
      <xdr:row>227</xdr:row>
      <xdr:rowOff>52350</xdr:rowOff>
    </xdr:from>
    <xdr:to>
      <xdr:col>22</xdr:col>
      <xdr:colOff>80925</xdr:colOff>
      <xdr:row>241</xdr:row>
      <xdr:rowOff>99975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219ADC17-4F5A-A3AD-E46B-BA90387F9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1950" y="35647275"/>
          <a:ext cx="3857625" cy="2524125"/>
        </a:xfrm>
        <a:prstGeom prst="rect">
          <a:avLst/>
        </a:prstGeom>
      </xdr:spPr>
    </xdr:pic>
    <xdr:clientData/>
  </xdr:twoCellAnchor>
  <xdr:twoCellAnchor editAs="oneCell">
    <xdr:from>
      <xdr:col>16</xdr:col>
      <xdr:colOff>171450</xdr:colOff>
      <xdr:row>5</xdr:row>
      <xdr:rowOff>85725</xdr:rowOff>
    </xdr:from>
    <xdr:to>
      <xdr:col>22</xdr:col>
      <xdr:colOff>276225</xdr:colOff>
      <xdr:row>12</xdr:row>
      <xdr:rowOff>123825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89A130DA-E45A-CD30-128C-36C675063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4600" y="790575"/>
          <a:ext cx="2200275" cy="1666875"/>
        </a:xfrm>
        <a:prstGeom prst="rect">
          <a:avLst/>
        </a:prstGeom>
      </xdr:spPr>
    </xdr:pic>
    <xdr:clientData/>
  </xdr:twoCellAnchor>
  <xdr:twoCellAnchor>
    <xdr:from>
      <xdr:col>17</xdr:col>
      <xdr:colOff>162981</xdr:colOff>
      <xdr:row>65</xdr:row>
      <xdr:rowOff>68802</xdr:rowOff>
    </xdr:from>
    <xdr:to>
      <xdr:col>22</xdr:col>
      <xdr:colOff>61296</xdr:colOff>
      <xdr:row>68</xdr:row>
      <xdr:rowOff>28575</xdr:rowOff>
    </xdr:to>
    <xdr:sp macro="" textlink="">
      <xdr:nvSpPr>
        <xdr:cNvPr id="4" name="35 Flecha arriba">
          <a:extLst>
            <a:ext uri="{FF2B5EF4-FFF2-40B4-BE49-F238E27FC236}">
              <a16:creationId xmlns:a16="http://schemas.microsoft.com/office/drawing/2014/main" id="{058161C5-E674-4CC8-A24A-DE31DCD626B5}"/>
            </a:ext>
          </a:extLst>
        </xdr:cNvPr>
        <xdr:cNvSpPr/>
      </xdr:nvSpPr>
      <xdr:spPr bwMode="auto">
        <a:xfrm>
          <a:off x="6659031" y="11613102"/>
          <a:ext cx="1612815" cy="369348"/>
        </a:xfrm>
        <a:prstGeom prst="upArrow">
          <a:avLst>
            <a:gd name="adj1" fmla="val 50000"/>
            <a:gd name="adj2" fmla="val 78755"/>
          </a:avLst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s-MX" sz="1100"/>
        </a:p>
      </xdr:txBody>
    </xdr:sp>
    <xdr:clientData/>
  </xdr:twoCellAnchor>
  <xdr:twoCellAnchor editAs="oneCell">
    <xdr:from>
      <xdr:col>0</xdr:col>
      <xdr:colOff>85725</xdr:colOff>
      <xdr:row>79</xdr:row>
      <xdr:rowOff>66675</xdr:rowOff>
    </xdr:from>
    <xdr:to>
      <xdr:col>10</xdr:col>
      <xdr:colOff>295275</xdr:colOff>
      <xdr:row>100</xdr:row>
      <xdr:rowOff>133350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CE235DFD-8B20-E2F4-CE1F-23F3D41C0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3630275"/>
          <a:ext cx="4029075" cy="3171825"/>
        </a:xfrm>
        <a:prstGeom prst="rect">
          <a:avLst/>
        </a:prstGeom>
      </xdr:spPr>
    </xdr:pic>
    <xdr:clientData/>
  </xdr:twoCellAnchor>
  <xdr:twoCellAnchor editAs="oneCell">
    <xdr:from>
      <xdr:col>11</xdr:col>
      <xdr:colOff>140475</xdr:colOff>
      <xdr:row>79</xdr:row>
      <xdr:rowOff>64275</xdr:rowOff>
    </xdr:from>
    <xdr:to>
      <xdr:col>22</xdr:col>
      <xdr:colOff>102375</xdr:colOff>
      <xdr:row>100</xdr:row>
      <xdr:rowOff>130950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BEB51D7B-C732-4504-0C2D-EA2407422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1475" y="13627875"/>
          <a:ext cx="4019550" cy="3171825"/>
        </a:xfrm>
        <a:prstGeom prst="rect">
          <a:avLst/>
        </a:prstGeom>
      </xdr:spPr>
    </xdr:pic>
    <xdr:clientData/>
  </xdr:twoCellAnchor>
  <xdr:twoCellAnchor editAs="oneCell">
    <xdr:from>
      <xdr:col>2</xdr:col>
      <xdr:colOff>342900</xdr:colOff>
      <xdr:row>198</xdr:row>
      <xdr:rowOff>123825</xdr:rowOff>
    </xdr:from>
    <xdr:to>
      <xdr:col>20</xdr:col>
      <xdr:colOff>190500</xdr:colOff>
      <xdr:row>223</xdr:row>
      <xdr:rowOff>85725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540D7637-F2BF-ABAE-A5FD-C2026438A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" y="31375350"/>
          <a:ext cx="6657975" cy="361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227</xdr:row>
      <xdr:rowOff>38100</xdr:rowOff>
    </xdr:from>
    <xdr:to>
      <xdr:col>11</xdr:col>
      <xdr:colOff>133350</xdr:colOff>
      <xdr:row>241</xdr:row>
      <xdr:rowOff>85725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3554C7CF-4CEC-84BE-65F0-33DAA2DD2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35633025"/>
          <a:ext cx="3848100" cy="2524125"/>
        </a:xfrm>
        <a:prstGeom prst="rect">
          <a:avLst/>
        </a:prstGeom>
      </xdr:spPr>
    </xdr:pic>
    <xdr:clientData/>
  </xdr:twoCellAnchor>
  <xdr:twoCellAnchor editAs="oneCell">
    <xdr:from>
      <xdr:col>11</xdr:col>
      <xdr:colOff>292875</xdr:colOff>
      <xdr:row>246</xdr:row>
      <xdr:rowOff>150000</xdr:rowOff>
    </xdr:from>
    <xdr:to>
      <xdr:col>22</xdr:col>
      <xdr:colOff>92850</xdr:colOff>
      <xdr:row>260</xdr:row>
      <xdr:rowOff>92850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9D4DF9CC-5536-8A0B-88BA-EEB61AC01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3875" y="39173925"/>
          <a:ext cx="3857625" cy="2514600"/>
        </a:xfrm>
        <a:prstGeom prst="rect">
          <a:avLst/>
        </a:prstGeom>
      </xdr:spPr>
    </xdr:pic>
    <xdr:clientData/>
  </xdr:twoCellAnchor>
  <xdr:twoCellAnchor editAs="oneCell">
    <xdr:from>
      <xdr:col>1</xdr:col>
      <xdr:colOff>192825</xdr:colOff>
      <xdr:row>246</xdr:row>
      <xdr:rowOff>135675</xdr:rowOff>
    </xdr:from>
    <xdr:to>
      <xdr:col>11</xdr:col>
      <xdr:colOff>126150</xdr:colOff>
      <xdr:row>260</xdr:row>
      <xdr:rowOff>88050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C1A84C7B-C76E-2D9C-FDA1-639F04B50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575" y="39159600"/>
          <a:ext cx="3838575" cy="2524125"/>
        </a:xfrm>
        <a:prstGeom prst="rect">
          <a:avLst/>
        </a:prstGeom>
      </xdr:spPr>
    </xdr:pic>
    <xdr:clientData/>
  </xdr:twoCellAnchor>
  <xdr:twoCellAnchor editAs="oneCell">
    <xdr:from>
      <xdr:col>11</xdr:col>
      <xdr:colOff>304725</xdr:colOff>
      <xdr:row>263</xdr:row>
      <xdr:rowOff>38025</xdr:rowOff>
    </xdr:from>
    <xdr:to>
      <xdr:col>22</xdr:col>
      <xdr:colOff>85650</xdr:colOff>
      <xdr:row>276</xdr:row>
      <xdr:rowOff>76125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EE575CA9-4E18-281B-31E1-83C5ADAD2D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725" y="42176625"/>
          <a:ext cx="3838575" cy="2514600"/>
        </a:xfrm>
        <a:prstGeom prst="rect">
          <a:avLst/>
        </a:prstGeom>
      </xdr:spPr>
    </xdr:pic>
    <xdr:clientData/>
  </xdr:twoCellAnchor>
  <xdr:twoCellAnchor editAs="oneCell">
    <xdr:from>
      <xdr:col>1</xdr:col>
      <xdr:colOff>207075</xdr:colOff>
      <xdr:row>262</xdr:row>
      <xdr:rowOff>159450</xdr:rowOff>
    </xdr:from>
    <xdr:to>
      <xdr:col>11</xdr:col>
      <xdr:colOff>111825</xdr:colOff>
      <xdr:row>276</xdr:row>
      <xdr:rowOff>16575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40F9DFB6-EDAB-1058-C1D0-568A3D5E23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825" y="42107550"/>
          <a:ext cx="3810000" cy="2524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80808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80808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10"/>
  <sheetViews>
    <sheetView showGridLines="0" tabSelected="1" view="pageBreakPreview" zoomScaleNormal="120" zoomScaleSheetLayoutView="100" workbookViewId="0">
      <selection activeCell="Z91" sqref="Z91"/>
    </sheetView>
  </sheetViews>
  <sheetFormatPr baseColWidth="10" defaultColWidth="2.5703125" defaultRowHeight="9" x14ac:dyDescent="0.2"/>
  <cols>
    <col min="1" max="1" width="4.28515625" style="40" customWidth="1"/>
    <col min="2" max="2" width="6.85546875" style="40" customWidth="1"/>
    <col min="3" max="3" width="7.28515625" style="40" customWidth="1"/>
    <col min="4" max="4" width="7.140625" style="40" customWidth="1"/>
    <col min="5" max="5" width="6.7109375" style="40" customWidth="1"/>
    <col min="6" max="6" width="5.85546875" style="40" customWidth="1"/>
    <col min="7" max="7" width="3.85546875" style="40" customWidth="1"/>
    <col min="8" max="8" width="4.85546875" style="40" customWidth="1"/>
    <col min="9" max="9" width="4.7109375" style="40" customWidth="1"/>
    <col min="10" max="10" width="5.7109375" style="40" customWidth="1"/>
    <col min="11" max="11" width="5.5703125" style="40" customWidth="1"/>
    <col min="12" max="12" width="4.7109375" style="40" customWidth="1"/>
    <col min="13" max="13" width="7.42578125" style="40" customWidth="1"/>
    <col min="14" max="14" width="6.85546875" style="40" customWidth="1"/>
    <col min="15" max="15" width="5.140625" style="40" customWidth="1"/>
    <col min="16" max="16" width="5.28515625" style="40" customWidth="1"/>
    <col min="17" max="17" width="5.7109375" style="40" customWidth="1"/>
    <col min="18" max="18" width="4.5703125" style="40" customWidth="1"/>
    <col min="19" max="19" width="6" style="40" customWidth="1"/>
    <col min="20" max="20" width="4.7109375" style="40" customWidth="1"/>
    <col min="21" max="21" width="5.140625" style="40" customWidth="1"/>
    <col min="22" max="23" width="5.28515625" style="40" customWidth="1"/>
    <col min="24" max="24" width="13.140625" style="40" customWidth="1"/>
    <col min="25" max="25" width="3.7109375" style="40" customWidth="1"/>
    <col min="26" max="26" width="12.5703125" style="40" customWidth="1"/>
    <col min="27" max="27" width="12.85546875" style="40" customWidth="1"/>
    <col min="28" max="29" width="2.5703125" style="40"/>
    <col min="30" max="30" width="4.7109375" style="40" customWidth="1"/>
    <col min="31" max="31" width="4.28515625" style="40" customWidth="1"/>
    <col min="32" max="32" width="4.140625" style="40" customWidth="1"/>
    <col min="33" max="33" width="3.85546875" style="40" customWidth="1"/>
    <col min="34" max="34" width="4" style="40" customWidth="1"/>
    <col min="35" max="35" width="4.7109375" style="40" customWidth="1"/>
    <col min="36" max="36" width="4.140625" style="40" customWidth="1"/>
    <col min="37" max="37" width="4" style="40" customWidth="1"/>
    <col min="38" max="38" width="4.28515625" style="40" customWidth="1"/>
    <col min="39" max="39" width="4" style="40" customWidth="1"/>
    <col min="40" max="40" width="3.42578125" style="40" customWidth="1"/>
    <col min="41" max="41" width="4.5703125" style="40" customWidth="1"/>
    <col min="42" max="42" width="4.140625" style="40" customWidth="1"/>
    <col min="43" max="43" width="4.28515625" style="40" customWidth="1"/>
    <col min="44" max="44" width="4.7109375" style="40" customWidth="1"/>
    <col min="45" max="45" width="4.5703125" style="40" customWidth="1"/>
    <col min="46" max="46" width="4.42578125" style="40" customWidth="1"/>
    <col min="47" max="47" width="5.28515625" style="40" customWidth="1"/>
    <col min="48" max="48" width="4.7109375" style="40" customWidth="1"/>
    <col min="49" max="16384" width="2.5703125" style="40"/>
  </cols>
  <sheetData>
    <row r="1" spans="1:23" ht="11.45" customHeight="1" x14ac:dyDescent="0.2"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409"/>
      <c r="S1" s="409"/>
    </row>
    <row r="2" spans="1:23" ht="16.5" customHeight="1" x14ac:dyDescent="0.2"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409"/>
      <c r="S2" s="409"/>
      <c r="T2" s="408" t="s">
        <v>322</v>
      </c>
      <c r="U2" s="408"/>
      <c r="V2" s="408"/>
      <c r="W2" s="408"/>
    </row>
    <row r="3" spans="1:23" ht="11.45" customHeight="1" x14ac:dyDescent="0.2"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  <c r="O3" s="409"/>
      <c r="P3" s="409"/>
      <c r="Q3" s="409"/>
      <c r="R3" s="409"/>
      <c r="S3" s="409"/>
      <c r="T3" s="408" t="s">
        <v>457</v>
      </c>
      <c r="U3" s="408"/>
      <c r="V3" s="408"/>
      <c r="W3" s="408"/>
    </row>
    <row r="4" spans="1:23" ht="11.25" customHeight="1" x14ac:dyDescent="0.2">
      <c r="D4" s="409"/>
      <c r="E4" s="409"/>
      <c r="F4" s="409"/>
      <c r="G4" s="409"/>
      <c r="H4" s="409"/>
      <c r="I4" s="409"/>
      <c r="J4" s="409"/>
      <c r="K4" s="409"/>
      <c r="L4" s="409"/>
      <c r="M4" s="409"/>
      <c r="N4" s="409"/>
      <c r="O4" s="409"/>
      <c r="P4" s="409"/>
      <c r="Q4" s="409"/>
      <c r="R4" s="409"/>
      <c r="S4" s="409"/>
      <c r="T4" s="410" t="s">
        <v>334</v>
      </c>
      <c r="U4" s="410"/>
      <c r="V4" s="410"/>
      <c r="W4" s="410"/>
    </row>
    <row r="5" spans="1:23" ht="5.25" customHeight="1" x14ac:dyDescent="0.2">
      <c r="D5" s="409"/>
      <c r="E5" s="409"/>
      <c r="F5" s="409"/>
      <c r="G5" s="409"/>
      <c r="H5" s="409"/>
      <c r="I5" s="409"/>
      <c r="J5" s="409"/>
      <c r="K5" s="409"/>
      <c r="L5" s="409"/>
      <c r="M5" s="409"/>
      <c r="N5" s="409"/>
      <c r="O5" s="409"/>
      <c r="P5" s="409"/>
      <c r="Q5" s="409"/>
      <c r="R5" s="409"/>
      <c r="S5" s="409"/>
      <c r="T5" s="410"/>
      <c r="U5" s="410"/>
      <c r="V5" s="410"/>
      <c r="W5" s="410"/>
    </row>
    <row r="6" spans="1:23" ht="17.25" customHeight="1" x14ac:dyDescent="0.3">
      <c r="E6" s="414" t="s">
        <v>339</v>
      </c>
      <c r="F6" s="414"/>
      <c r="G6" s="414"/>
      <c r="H6" s="414"/>
      <c r="I6" s="414"/>
      <c r="J6" s="414"/>
      <c r="K6" s="414"/>
      <c r="L6" s="414"/>
      <c r="M6" s="414"/>
      <c r="N6" s="414"/>
      <c r="O6" s="414"/>
      <c r="P6" s="414"/>
      <c r="Q6" s="414"/>
      <c r="R6" s="414"/>
    </row>
    <row r="7" spans="1:23" ht="17.25" customHeight="1" x14ac:dyDescent="0.2">
      <c r="F7" s="129"/>
      <c r="G7" s="129"/>
      <c r="H7" s="209" t="str">
        <f>"REFERIDO A FECHA DE  "&amp;M180&amp;""</f>
        <v>REFERIDO A FECHA DE  01 DE FEBRERO DEL 2020</v>
      </c>
      <c r="I7" s="129"/>
      <c r="J7" s="129"/>
      <c r="K7" s="129"/>
      <c r="L7" s="129"/>
      <c r="M7" s="129"/>
      <c r="N7" s="129"/>
      <c r="O7" s="129"/>
      <c r="P7" s="129"/>
      <c r="Q7" s="129"/>
      <c r="R7" s="129"/>
    </row>
    <row r="8" spans="1:23" ht="14.25" customHeight="1" x14ac:dyDescent="0.2">
      <c r="P8" s="47"/>
      <c r="Q8" s="47"/>
    </row>
    <row r="9" spans="1:23" ht="19.5" customHeight="1" x14ac:dyDescent="0.2">
      <c r="I9" s="47"/>
      <c r="J9" s="298" t="s">
        <v>333</v>
      </c>
      <c r="K9" s="299"/>
      <c r="L9" s="299"/>
      <c r="M9" s="299"/>
      <c r="N9" s="299"/>
      <c r="O9" s="300"/>
      <c r="P9" s="47"/>
      <c r="Q9" s="47"/>
    </row>
    <row r="10" spans="1:23" ht="18.75" customHeight="1" x14ac:dyDescent="0.2">
      <c r="D10" s="48"/>
      <c r="H10" s="47"/>
      <c r="P10" s="47"/>
      <c r="Q10" s="47"/>
    </row>
    <row r="11" spans="1:23" ht="16.149999999999999" customHeight="1" x14ac:dyDescent="0.2">
      <c r="A11" s="153" t="s">
        <v>312</v>
      </c>
      <c r="B11" s="52"/>
      <c r="C11" s="52"/>
      <c r="D11" s="53"/>
      <c r="E11" s="165" t="s">
        <v>437</v>
      </c>
      <c r="F11" s="6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</row>
    <row r="12" spans="1:23" ht="25.5" customHeight="1" x14ac:dyDescent="0.2">
      <c r="A12" s="157" t="s">
        <v>313</v>
      </c>
      <c r="D12" s="54"/>
      <c r="E12" s="125" t="s">
        <v>438</v>
      </c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413"/>
      <c r="W12" s="413"/>
    </row>
    <row r="13" spans="1:23" ht="16.149999999999999" customHeight="1" x14ac:dyDescent="0.2">
      <c r="A13" s="154" t="s">
        <v>314</v>
      </c>
      <c r="B13" s="56"/>
      <c r="C13" s="56"/>
      <c r="D13" s="64"/>
      <c r="E13" s="40" t="s">
        <v>439</v>
      </c>
      <c r="G13" s="57"/>
      <c r="H13" s="57"/>
      <c r="I13" s="57"/>
      <c r="J13" s="57"/>
      <c r="K13" s="57"/>
      <c r="L13" s="57"/>
      <c r="M13" s="355"/>
      <c r="N13" s="355"/>
      <c r="O13" s="355"/>
      <c r="P13" s="355"/>
      <c r="Q13" s="411"/>
      <c r="R13" s="412"/>
      <c r="S13" s="412"/>
      <c r="T13" s="412"/>
      <c r="U13" s="412"/>
      <c r="V13" s="320"/>
      <c r="W13" s="320"/>
    </row>
    <row r="14" spans="1:23" ht="19.5" customHeight="1" x14ac:dyDescent="0.2">
      <c r="A14" s="154" t="s">
        <v>216</v>
      </c>
      <c r="D14" s="54"/>
      <c r="E14" s="125" t="s">
        <v>443</v>
      </c>
      <c r="G14" s="56"/>
      <c r="H14" s="56"/>
      <c r="I14" s="56"/>
      <c r="J14" s="56"/>
      <c r="K14" s="56"/>
      <c r="L14" s="56"/>
      <c r="M14" s="473" t="s">
        <v>462</v>
      </c>
      <c r="N14" s="473"/>
      <c r="O14" s="473"/>
      <c r="P14" s="473"/>
      <c r="Q14" s="473"/>
      <c r="R14" s="473"/>
      <c r="S14" s="361">
        <f>ROUND(T180,0)</f>
        <v>4254595</v>
      </c>
      <c r="T14" s="361"/>
      <c r="U14" s="361"/>
      <c r="V14" s="361"/>
      <c r="W14" s="361"/>
    </row>
    <row r="15" spans="1:23" ht="21.75" customHeight="1" x14ac:dyDescent="0.2">
      <c r="A15" s="154" t="s">
        <v>315</v>
      </c>
      <c r="B15" s="56"/>
      <c r="C15" s="56"/>
      <c r="D15" s="64"/>
      <c r="E15" s="125" t="s">
        <v>442</v>
      </c>
      <c r="M15" s="362" t="str">
        <f>D182</f>
        <v>CUATRO MILLONES DOSCIENTOS CINCUENTA Y CUATRO  MIL QUINIENTOS NOVENTA Y CUATRO  PESOS 60/100  M.N.</v>
      </c>
      <c r="N15" s="362"/>
      <c r="O15" s="362"/>
      <c r="P15" s="362"/>
      <c r="Q15" s="362"/>
      <c r="R15" s="362"/>
      <c r="S15" s="362"/>
      <c r="T15" s="362"/>
      <c r="U15" s="362"/>
      <c r="V15" s="362"/>
      <c r="W15" s="362"/>
    </row>
    <row r="16" spans="1:23" ht="16.149999999999999" customHeight="1" x14ac:dyDescent="0.2">
      <c r="A16" s="154" t="s">
        <v>342</v>
      </c>
      <c r="D16" s="54"/>
      <c r="E16" s="125" t="s">
        <v>506</v>
      </c>
      <c r="M16" s="301"/>
      <c r="N16" s="301"/>
      <c r="O16" s="301"/>
      <c r="P16" s="301"/>
      <c r="Q16" s="305"/>
      <c r="R16" s="305"/>
      <c r="S16" s="305"/>
      <c r="T16" s="305"/>
      <c r="U16" s="305"/>
      <c r="V16" s="305"/>
      <c r="W16" s="305"/>
    </row>
    <row r="17" spans="1:23" ht="16.149999999999999" customHeight="1" x14ac:dyDescent="0.2">
      <c r="A17" s="154" t="s">
        <v>343</v>
      </c>
      <c r="D17" s="54"/>
      <c r="E17" s="125" t="s">
        <v>348</v>
      </c>
      <c r="G17" s="56"/>
      <c r="H17" s="56"/>
      <c r="I17" s="56"/>
      <c r="J17" s="56"/>
      <c r="K17" s="56"/>
      <c r="L17" s="56"/>
      <c r="M17" s="306"/>
      <c r="N17" s="306"/>
      <c r="O17" s="306"/>
      <c r="P17" s="306"/>
      <c r="Q17" s="306"/>
      <c r="R17" s="306"/>
      <c r="S17" s="306"/>
      <c r="T17" s="306"/>
      <c r="U17" s="306"/>
      <c r="V17" s="306"/>
      <c r="W17" s="306"/>
    </row>
    <row r="18" spans="1:23" ht="16.149999999999999" customHeight="1" x14ac:dyDescent="0.2">
      <c r="A18" s="154" t="s">
        <v>316</v>
      </c>
      <c r="D18" s="54"/>
      <c r="E18" s="136" t="str">
        <f>E11</f>
        <v>XXXXXXXXXX</v>
      </c>
      <c r="F18" s="13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</row>
    <row r="19" spans="1:23" s="49" customFormat="1" ht="16.149999999999999" customHeight="1" x14ac:dyDescent="0.2">
      <c r="A19" s="154" t="s">
        <v>317</v>
      </c>
      <c r="B19" s="56"/>
      <c r="C19" s="56"/>
      <c r="D19" s="64"/>
      <c r="E19" s="125" t="s">
        <v>335</v>
      </c>
      <c r="F19" s="40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</row>
    <row r="20" spans="1:23" ht="16.149999999999999" customHeight="1" x14ac:dyDescent="0.2">
      <c r="A20" s="154" t="s">
        <v>344</v>
      </c>
      <c r="D20" s="54"/>
      <c r="E20" s="68" t="s">
        <v>505</v>
      </c>
      <c r="F20" s="68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</row>
    <row r="21" spans="1:23" ht="16.149999999999999" customHeight="1" x14ac:dyDescent="0.2">
      <c r="A21" s="154" t="s">
        <v>345</v>
      </c>
      <c r="D21" s="54"/>
      <c r="E21" s="136" t="s">
        <v>463</v>
      </c>
      <c r="F21" s="13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</row>
    <row r="22" spans="1:23" ht="16.149999999999999" customHeight="1" x14ac:dyDescent="0.2">
      <c r="A22" s="157" t="s">
        <v>318</v>
      </c>
      <c r="D22" s="54"/>
      <c r="E22" s="229" t="s">
        <v>470</v>
      </c>
      <c r="F22" s="158"/>
      <c r="G22" s="158"/>
      <c r="H22" s="158"/>
      <c r="I22" s="158"/>
      <c r="J22" s="134"/>
      <c r="K22" s="134"/>
      <c r="L22" s="134"/>
      <c r="M22" s="55"/>
      <c r="N22" s="363"/>
      <c r="O22" s="363"/>
      <c r="P22" s="146"/>
      <c r="Q22" s="363" t="s">
        <v>308</v>
      </c>
      <c r="R22" s="363"/>
      <c r="S22" s="149" t="s">
        <v>351</v>
      </c>
      <c r="T22" s="308" t="s">
        <v>464</v>
      </c>
      <c r="U22" s="308"/>
      <c r="V22" s="307"/>
      <c r="W22" s="307"/>
    </row>
    <row r="23" spans="1:23" ht="16.149999999999999" customHeight="1" x14ac:dyDescent="0.2">
      <c r="A23" s="157" t="s">
        <v>346</v>
      </c>
      <c r="D23" s="54"/>
      <c r="E23" s="175" t="s">
        <v>466</v>
      </c>
      <c r="F23" s="158"/>
      <c r="G23" s="158"/>
      <c r="H23" s="158"/>
      <c r="I23" s="158"/>
      <c r="J23" s="55"/>
      <c r="K23" s="132"/>
      <c r="L23" s="45"/>
      <c r="M23" s="45"/>
      <c r="N23" s="45"/>
      <c r="O23" s="45"/>
      <c r="P23" s="45"/>
      <c r="Q23" s="143" t="s">
        <v>309</v>
      </c>
      <c r="R23" s="143"/>
      <c r="S23" s="308" t="s">
        <v>307</v>
      </c>
      <c r="T23" s="308"/>
      <c r="U23" s="308"/>
      <c r="V23" s="308"/>
      <c r="W23" s="308"/>
    </row>
    <row r="24" spans="1:23" ht="16.149999999999999" customHeight="1" x14ac:dyDescent="0.2">
      <c r="A24" s="154" t="s">
        <v>319</v>
      </c>
      <c r="D24" s="54"/>
      <c r="E24" s="125" t="s">
        <v>454</v>
      </c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363" t="s">
        <v>337</v>
      </c>
      <c r="R24" s="363"/>
      <c r="S24" s="308" t="s">
        <v>465</v>
      </c>
      <c r="T24" s="308"/>
      <c r="U24" s="308"/>
      <c r="V24" s="308"/>
      <c r="W24" s="308"/>
    </row>
    <row r="25" spans="1:23" ht="16.149999999999999" customHeight="1" x14ac:dyDescent="0.2">
      <c r="A25" s="155" t="s">
        <v>320</v>
      </c>
      <c r="B25" s="41"/>
      <c r="C25" s="41"/>
      <c r="D25" s="142"/>
      <c r="E25" s="152" t="s">
        <v>351</v>
      </c>
      <c r="F25" s="138"/>
      <c r="G25" s="128"/>
      <c r="H25" s="130"/>
      <c r="I25" s="57"/>
      <c r="J25" s="57"/>
      <c r="K25" s="57"/>
      <c r="L25" s="57"/>
      <c r="M25" s="57"/>
      <c r="N25" s="57"/>
      <c r="O25" s="57"/>
      <c r="P25" s="57"/>
      <c r="Q25" s="146"/>
      <c r="R25" s="146"/>
      <c r="S25" s="149"/>
      <c r="T25" s="149"/>
      <c r="U25" s="149"/>
      <c r="V25" s="149"/>
      <c r="W25" s="149"/>
    </row>
    <row r="26" spans="1:23" ht="16.149999999999999" customHeight="1" x14ac:dyDescent="0.2">
      <c r="A26" s="155" t="s">
        <v>321</v>
      </c>
      <c r="B26" s="41"/>
      <c r="C26" s="41"/>
      <c r="D26" s="142"/>
      <c r="E26" s="152" t="s">
        <v>351</v>
      </c>
      <c r="F26" s="138"/>
      <c r="G26" s="128"/>
      <c r="H26" s="130"/>
      <c r="I26" s="57"/>
      <c r="J26" s="57"/>
      <c r="K26" s="57"/>
      <c r="L26" s="57"/>
      <c r="M26" s="57"/>
      <c r="N26" s="57"/>
      <c r="O26" s="57"/>
      <c r="P26" s="57"/>
      <c r="Q26" s="133"/>
      <c r="R26" s="133"/>
      <c r="S26" s="132"/>
      <c r="T26" s="132"/>
      <c r="U26" s="132"/>
      <c r="V26" s="132"/>
      <c r="W26" s="132"/>
    </row>
    <row r="27" spans="1:23" ht="16.149999999999999" customHeight="1" x14ac:dyDescent="0.2">
      <c r="A27" s="156" t="s">
        <v>243</v>
      </c>
      <c r="B27" s="44"/>
      <c r="C27" s="44"/>
      <c r="D27" s="50"/>
      <c r="E27" s="166" t="s">
        <v>351</v>
      </c>
      <c r="F27" s="138"/>
      <c r="G27" s="138"/>
      <c r="H27" s="138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</row>
    <row r="28" spans="1:23" ht="16.149999999999999" customHeight="1" x14ac:dyDescent="0.2">
      <c r="A28" s="125"/>
      <c r="E28" s="166"/>
      <c r="F28" s="138"/>
      <c r="G28" s="138"/>
      <c r="H28" s="138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</row>
    <row r="29" spans="1:23" ht="16.149999999999999" customHeight="1" x14ac:dyDescent="0.2">
      <c r="A29" s="41"/>
      <c r="B29" s="41"/>
      <c r="C29" s="41"/>
      <c r="D29" s="41"/>
      <c r="E29" s="41"/>
      <c r="H29" s="47"/>
      <c r="I29" s="298" t="s">
        <v>368</v>
      </c>
      <c r="J29" s="299"/>
      <c r="K29" s="299"/>
      <c r="L29" s="299"/>
      <c r="M29" s="299"/>
      <c r="N29" s="299"/>
      <c r="O29" s="300"/>
    </row>
    <row r="30" spans="1:23" ht="9.75" customHeight="1" x14ac:dyDescent="0.2">
      <c r="A30" s="41"/>
      <c r="B30" s="41"/>
      <c r="C30" s="41"/>
      <c r="D30" s="41"/>
      <c r="E30" s="41"/>
    </row>
    <row r="31" spans="1:23" ht="16.5" customHeight="1" x14ac:dyDescent="0.2">
      <c r="A31" s="237" t="s">
        <v>369</v>
      </c>
      <c r="B31" s="238"/>
      <c r="C31" s="238"/>
      <c r="D31" s="238"/>
      <c r="E31" s="239"/>
      <c r="F31" s="181" t="s">
        <v>370</v>
      </c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286"/>
      <c r="R31" s="286"/>
      <c r="S31" s="286"/>
      <c r="T31" s="289"/>
      <c r="U31" s="289"/>
      <c r="V31" s="289"/>
      <c r="W31" s="289"/>
    </row>
    <row r="32" spans="1:23" ht="11.25" customHeight="1" x14ac:dyDescent="0.2">
      <c r="A32" s="246" t="s">
        <v>371</v>
      </c>
      <c r="B32" s="247"/>
      <c r="C32" s="247"/>
      <c r="D32" s="247"/>
      <c r="E32" s="248"/>
      <c r="F32" s="188" t="s">
        <v>372</v>
      </c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286"/>
      <c r="R32" s="286"/>
      <c r="S32" s="286"/>
      <c r="T32" s="289"/>
      <c r="U32" s="289"/>
      <c r="V32" s="289"/>
      <c r="W32" s="289"/>
    </row>
    <row r="33" spans="1:46" ht="12.75" customHeight="1" x14ac:dyDescent="0.2">
      <c r="A33" s="246"/>
      <c r="B33" s="247"/>
      <c r="C33" s="247"/>
      <c r="D33" s="247"/>
      <c r="E33" s="248"/>
      <c r="F33" s="290"/>
      <c r="G33" s="261"/>
      <c r="H33" s="261"/>
      <c r="I33" s="261"/>
      <c r="J33" s="261"/>
      <c r="K33" s="261"/>
      <c r="L33" s="261"/>
      <c r="M33" s="261"/>
      <c r="N33" s="261"/>
      <c r="O33" s="261"/>
      <c r="P33" s="261"/>
      <c r="Q33" s="286"/>
      <c r="R33" s="286"/>
      <c r="S33" s="286"/>
      <c r="T33" s="289"/>
      <c r="U33" s="289"/>
      <c r="V33" s="289"/>
      <c r="W33" s="289"/>
    </row>
    <row r="34" spans="1:46" ht="12" customHeight="1" x14ac:dyDescent="0.2">
      <c r="A34" s="246" t="s">
        <v>373</v>
      </c>
      <c r="B34" s="247"/>
      <c r="C34" s="247"/>
      <c r="D34" s="247"/>
      <c r="E34" s="248"/>
      <c r="F34" s="291">
        <f>K34*O34</f>
        <v>200</v>
      </c>
      <c r="G34" s="292"/>
      <c r="H34" s="292"/>
      <c r="I34" s="293" t="s">
        <v>218</v>
      </c>
      <c r="J34" s="293"/>
      <c r="K34" s="294">
        <v>10</v>
      </c>
      <c r="L34" s="294"/>
      <c r="M34" s="293" t="s">
        <v>219</v>
      </c>
      <c r="N34" s="293"/>
      <c r="O34" s="294">
        <v>20</v>
      </c>
      <c r="P34" s="294"/>
    </row>
    <row r="35" spans="1:46" ht="12" customHeight="1" x14ac:dyDescent="0.2">
      <c r="A35" s="246" t="s">
        <v>374</v>
      </c>
      <c r="B35" s="247"/>
      <c r="C35" s="247"/>
      <c r="D35" s="247"/>
      <c r="E35" s="248"/>
      <c r="F35" s="295" t="s">
        <v>375</v>
      </c>
      <c r="G35" s="296"/>
      <c r="H35" s="296"/>
      <c r="I35" s="296"/>
      <c r="J35" s="296"/>
      <c r="K35" s="296"/>
      <c r="L35" s="296"/>
      <c r="M35" s="297" t="s">
        <v>376</v>
      </c>
      <c r="N35" s="297"/>
      <c r="O35" s="297"/>
      <c r="P35" s="297"/>
      <c r="Q35" s="296" t="s">
        <v>421</v>
      </c>
      <c r="R35" s="296"/>
      <c r="S35" s="296"/>
      <c r="T35" s="296"/>
      <c r="U35" s="296"/>
      <c r="V35" s="296"/>
      <c r="W35" s="296"/>
    </row>
    <row r="36" spans="1:46" ht="11.25" customHeight="1" x14ac:dyDescent="0.2">
      <c r="A36" s="246" t="s">
        <v>377</v>
      </c>
      <c r="B36" s="247"/>
      <c r="C36" s="247"/>
      <c r="D36" s="247"/>
      <c r="E36" s="248"/>
      <c r="F36" s="188" t="s">
        <v>378</v>
      </c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49"/>
      <c r="Y36" s="49"/>
      <c r="Z36" s="49"/>
      <c r="AA36" s="49"/>
      <c r="AB36" s="49"/>
      <c r="AC36" s="49"/>
    </row>
    <row r="37" spans="1:46" ht="11.25" customHeight="1" x14ac:dyDescent="0.2">
      <c r="A37" s="246" t="s">
        <v>379</v>
      </c>
      <c r="B37" s="247"/>
      <c r="C37" s="247"/>
      <c r="D37" s="247"/>
      <c r="E37" s="248"/>
      <c r="F37" s="190" t="s">
        <v>380</v>
      </c>
      <c r="G37" s="191"/>
      <c r="H37" s="191"/>
      <c r="I37" s="191"/>
      <c r="J37" s="191"/>
      <c r="K37" s="191"/>
      <c r="L37" s="191"/>
      <c r="M37" s="191"/>
      <c r="N37" s="191"/>
      <c r="O37" s="191"/>
      <c r="P37" s="191"/>
      <c r="Q37" s="191"/>
      <c r="R37" s="191"/>
      <c r="S37" s="191"/>
      <c r="T37" s="191"/>
      <c r="U37" s="191"/>
      <c r="V37" s="191"/>
      <c r="W37" s="191"/>
      <c r="X37" s="49"/>
      <c r="Y37" s="49"/>
      <c r="Z37" s="49"/>
      <c r="AA37" s="49"/>
      <c r="AB37" s="49"/>
      <c r="AC37" s="49"/>
    </row>
    <row r="38" spans="1:46" ht="5.25" customHeight="1" x14ac:dyDescent="0.2">
      <c r="A38" s="246"/>
      <c r="B38" s="247"/>
      <c r="C38" s="247"/>
      <c r="D38" s="247"/>
      <c r="E38" s="248"/>
      <c r="F38" s="192"/>
      <c r="G38" s="193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49"/>
      <c r="Y38" s="49"/>
      <c r="Z38" s="49"/>
      <c r="AA38" s="49"/>
      <c r="AB38" s="49"/>
      <c r="AC38" s="49"/>
    </row>
    <row r="39" spans="1:46" ht="12" customHeight="1" x14ac:dyDescent="0.2">
      <c r="A39" s="246" t="s">
        <v>381</v>
      </c>
      <c r="B39" s="247"/>
      <c r="C39" s="247"/>
      <c r="D39" s="247"/>
      <c r="E39" s="248"/>
      <c r="F39" s="194">
        <v>60</v>
      </c>
      <c r="G39" s="195" t="s">
        <v>382</v>
      </c>
      <c r="X39" s="49"/>
      <c r="Y39" s="49"/>
      <c r="Z39" s="49"/>
      <c r="AA39" s="49"/>
      <c r="AB39" s="49"/>
      <c r="AC39" s="49"/>
    </row>
    <row r="40" spans="1:46" s="49" customFormat="1" ht="12.75" x14ac:dyDescent="0.2">
      <c r="A40" s="240" t="s">
        <v>383</v>
      </c>
      <c r="B40" s="241"/>
      <c r="C40" s="241"/>
      <c r="D40" s="241"/>
      <c r="E40" s="242"/>
      <c r="F40" s="79">
        <v>1</v>
      </c>
      <c r="G40" s="196" t="s">
        <v>467</v>
      </c>
      <c r="H40" s="196"/>
      <c r="I40" s="196"/>
      <c r="J40" s="196"/>
      <c r="K40" s="196"/>
      <c r="L40" s="196"/>
      <c r="M40" s="196"/>
      <c r="N40" s="196"/>
      <c r="O40" s="196"/>
      <c r="P40" s="196"/>
      <c r="Q40" s="196"/>
      <c r="R40" s="196"/>
      <c r="S40" s="196"/>
      <c r="T40" s="196"/>
      <c r="U40" s="196"/>
      <c r="V40" s="196"/>
      <c r="W40" s="196"/>
    </row>
    <row r="41" spans="1:46" ht="12.75" customHeight="1" x14ac:dyDescent="0.2">
      <c r="A41" s="285"/>
      <c r="B41" s="286"/>
      <c r="C41" s="286"/>
      <c r="D41" s="286"/>
      <c r="E41" s="287"/>
      <c r="F41" s="79"/>
      <c r="G41" s="197" t="s">
        <v>384</v>
      </c>
      <c r="H41" s="198"/>
      <c r="I41" s="199"/>
      <c r="J41" s="254" t="s">
        <v>385</v>
      </c>
      <c r="K41" s="273"/>
      <c r="L41" s="273"/>
      <c r="M41" s="274"/>
      <c r="N41" s="197" t="s">
        <v>386</v>
      </c>
      <c r="O41" s="199"/>
      <c r="P41" s="275">
        <v>100</v>
      </c>
      <c r="Q41" s="288"/>
      <c r="R41" s="197" t="s">
        <v>387</v>
      </c>
      <c r="S41" s="198"/>
      <c r="T41" s="199"/>
      <c r="U41" s="277" t="s">
        <v>389</v>
      </c>
      <c r="V41" s="278"/>
      <c r="W41" s="278"/>
      <c r="AL41" s="429"/>
      <c r="AM41" s="430"/>
      <c r="AN41" s="430"/>
      <c r="AO41" s="430"/>
      <c r="AP41" s="430"/>
      <c r="AQ41" s="430"/>
      <c r="AR41" s="430"/>
      <c r="AS41" s="430"/>
      <c r="AT41" s="431"/>
    </row>
    <row r="42" spans="1:46" ht="12" customHeight="1" x14ac:dyDescent="0.2">
      <c r="A42" s="267"/>
      <c r="B42" s="268"/>
      <c r="C42" s="268"/>
      <c r="D42" s="268"/>
      <c r="E42" s="269"/>
      <c r="F42" s="79">
        <v>2</v>
      </c>
      <c r="G42" s="196" t="s">
        <v>468</v>
      </c>
      <c r="H42" s="196"/>
      <c r="I42" s="196"/>
      <c r="J42" s="196"/>
      <c r="K42" s="196"/>
      <c r="L42" s="196"/>
      <c r="M42" s="196"/>
      <c r="N42" s="196"/>
      <c r="O42" s="196"/>
      <c r="P42" s="196"/>
      <c r="Q42" s="196"/>
      <c r="R42" s="196"/>
      <c r="S42" s="196"/>
      <c r="T42" s="196"/>
      <c r="U42" s="196"/>
      <c r="V42" s="196"/>
      <c r="W42" s="196"/>
    </row>
    <row r="43" spans="1:46" ht="14.25" customHeight="1" x14ac:dyDescent="0.2">
      <c r="A43" s="267"/>
      <c r="B43" s="268"/>
      <c r="C43" s="268"/>
      <c r="D43" s="268"/>
      <c r="E43" s="269"/>
      <c r="F43" s="79"/>
      <c r="G43" s="197" t="s">
        <v>384</v>
      </c>
      <c r="H43" s="198"/>
      <c r="I43" s="199"/>
      <c r="J43" s="254" t="s">
        <v>388</v>
      </c>
      <c r="K43" s="273"/>
      <c r="L43" s="273"/>
      <c r="M43" s="274"/>
      <c r="N43" s="197" t="s">
        <v>386</v>
      </c>
      <c r="O43" s="199"/>
      <c r="P43" s="275">
        <v>950</v>
      </c>
      <c r="Q43" s="276"/>
      <c r="R43" s="197" t="s">
        <v>387</v>
      </c>
      <c r="S43" s="198"/>
      <c r="T43" s="199"/>
      <c r="U43" s="277" t="s">
        <v>389</v>
      </c>
      <c r="V43" s="278"/>
      <c r="W43" s="278"/>
    </row>
    <row r="44" spans="1:46" ht="14.25" customHeight="1" x14ac:dyDescent="0.2">
      <c r="A44" s="267"/>
      <c r="B44" s="268"/>
      <c r="C44" s="268"/>
      <c r="D44" s="268"/>
      <c r="E44" s="269"/>
      <c r="F44" s="79">
        <v>3</v>
      </c>
      <c r="G44" s="135" t="s">
        <v>469</v>
      </c>
      <c r="H44" s="135"/>
      <c r="I44" s="135"/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/>
      <c r="W44" s="135"/>
    </row>
    <row r="45" spans="1:46" ht="10.5" x14ac:dyDescent="0.2">
      <c r="A45" s="270"/>
      <c r="B45" s="271"/>
      <c r="C45" s="271"/>
      <c r="D45" s="271"/>
      <c r="E45" s="272"/>
      <c r="F45" s="42"/>
      <c r="G45" s="197" t="s">
        <v>384</v>
      </c>
      <c r="H45" s="198"/>
      <c r="I45" s="199"/>
      <c r="J45" s="254" t="s">
        <v>390</v>
      </c>
      <c r="K45" s="273"/>
      <c r="L45" s="273"/>
      <c r="M45" s="274"/>
      <c r="N45" s="197" t="s">
        <v>386</v>
      </c>
      <c r="O45" s="199"/>
      <c r="P45" s="275">
        <v>0</v>
      </c>
      <c r="Q45" s="276"/>
      <c r="R45" s="197" t="s">
        <v>387</v>
      </c>
      <c r="S45" s="198"/>
      <c r="T45" s="199"/>
      <c r="U45" s="277" t="s">
        <v>391</v>
      </c>
      <c r="V45" s="278"/>
      <c r="W45" s="278"/>
    </row>
    <row r="46" spans="1:46" ht="19.5" customHeight="1" x14ac:dyDescent="0.2">
      <c r="A46" s="200"/>
      <c r="B46" s="41"/>
      <c r="C46" s="41"/>
      <c r="D46" s="41"/>
      <c r="E46" s="41"/>
      <c r="F46" s="42"/>
      <c r="P46" s="201"/>
      <c r="Q46" s="201"/>
      <c r="U46" s="202"/>
      <c r="V46" s="202"/>
    </row>
    <row r="47" spans="1:46" ht="13.5" customHeight="1" x14ac:dyDescent="0.2">
      <c r="A47" s="237" t="s">
        <v>392</v>
      </c>
      <c r="B47" s="238"/>
      <c r="C47" s="238"/>
      <c r="D47" s="238"/>
      <c r="E47" s="239"/>
      <c r="F47" s="279" t="s">
        <v>393</v>
      </c>
      <c r="G47" s="280"/>
      <c r="H47" s="280"/>
      <c r="I47" s="280"/>
      <c r="J47" s="280"/>
      <c r="K47" s="280"/>
      <c r="L47" s="280"/>
      <c r="M47" s="280"/>
      <c r="N47" s="280"/>
      <c r="O47" s="280"/>
      <c r="P47" s="280"/>
      <c r="Q47" s="280"/>
      <c r="R47" s="280"/>
      <c r="S47" s="280"/>
      <c r="T47" s="280"/>
      <c r="U47" s="280"/>
      <c r="V47" s="281" t="s">
        <v>382</v>
      </c>
      <c r="W47" s="282"/>
    </row>
    <row r="48" spans="1:46" ht="12.95" customHeight="1" x14ac:dyDescent="0.2">
      <c r="A48" s="203">
        <v>1</v>
      </c>
      <c r="B48" s="259" t="s">
        <v>394</v>
      </c>
      <c r="C48" s="259"/>
      <c r="D48" s="259"/>
      <c r="E48" s="260"/>
      <c r="F48" s="283" t="s">
        <v>395</v>
      </c>
      <c r="G48" s="284"/>
      <c r="H48" s="284"/>
      <c r="I48" s="284"/>
      <c r="J48" s="284"/>
      <c r="K48" s="284"/>
      <c r="L48" s="284"/>
      <c r="M48" s="284"/>
      <c r="N48" s="284"/>
      <c r="O48" s="284"/>
      <c r="P48" s="284"/>
      <c r="Q48" s="284"/>
      <c r="R48" s="284"/>
      <c r="S48" s="284"/>
      <c r="T48" s="284"/>
      <c r="U48" s="284"/>
      <c r="V48" s="265">
        <v>1</v>
      </c>
      <c r="W48" s="266"/>
    </row>
    <row r="49" spans="1:23" ht="12.95" customHeight="1" x14ac:dyDescent="0.2">
      <c r="A49" s="204">
        <v>2</v>
      </c>
      <c r="B49" s="241" t="s">
        <v>396</v>
      </c>
      <c r="C49" s="241"/>
      <c r="D49" s="241"/>
      <c r="E49" s="242"/>
      <c r="F49" s="254" t="s">
        <v>395</v>
      </c>
      <c r="G49" s="255"/>
      <c r="H49" s="255"/>
      <c r="I49" s="255"/>
      <c r="J49" s="255"/>
      <c r="K49" s="255"/>
      <c r="L49" s="255"/>
      <c r="M49" s="255"/>
      <c r="N49" s="255"/>
      <c r="O49" s="255"/>
      <c r="P49" s="255"/>
      <c r="Q49" s="255"/>
      <c r="R49" s="255"/>
      <c r="S49" s="255"/>
      <c r="T49" s="255"/>
      <c r="U49" s="255"/>
      <c r="V49" s="265">
        <v>1</v>
      </c>
      <c r="W49" s="266"/>
    </row>
    <row r="50" spans="1:23" ht="12.95" customHeight="1" x14ac:dyDescent="0.2">
      <c r="A50" s="204">
        <v>3</v>
      </c>
      <c r="B50" s="241" t="s">
        <v>397</v>
      </c>
      <c r="C50" s="241"/>
      <c r="D50" s="241"/>
      <c r="E50" s="242"/>
      <c r="F50" s="254" t="s">
        <v>395</v>
      </c>
      <c r="G50" s="255"/>
      <c r="H50" s="255"/>
      <c r="I50" s="255"/>
      <c r="J50" s="255"/>
      <c r="K50" s="255"/>
      <c r="L50" s="255"/>
      <c r="M50" s="255"/>
      <c r="N50" s="255"/>
      <c r="O50" s="255"/>
      <c r="P50" s="255"/>
      <c r="Q50" s="255"/>
      <c r="R50" s="255"/>
      <c r="S50" s="255"/>
      <c r="T50" s="255"/>
      <c r="U50" s="255"/>
      <c r="V50" s="265">
        <v>1</v>
      </c>
      <c r="W50" s="266"/>
    </row>
    <row r="51" spans="1:23" ht="12.95" customHeight="1" x14ac:dyDescent="0.2">
      <c r="A51" s="204">
        <v>4</v>
      </c>
      <c r="B51" s="241" t="s">
        <v>398</v>
      </c>
      <c r="C51" s="241"/>
      <c r="D51" s="241"/>
      <c r="E51" s="242"/>
      <c r="F51" s="254" t="s">
        <v>455</v>
      </c>
      <c r="G51" s="255"/>
      <c r="H51" s="255"/>
      <c r="I51" s="255"/>
      <c r="J51" s="255"/>
      <c r="K51" s="255"/>
      <c r="L51" s="255"/>
      <c r="M51" s="255"/>
      <c r="N51" s="255"/>
      <c r="O51" s="255"/>
      <c r="P51" s="255"/>
      <c r="Q51" s="255"/>
      <c r="R51" s="255"/>
      <c r="S51" s="255"/>
      <c r="T51" s="255"/>
      <c r="U51" s="255"/>
      <c r="V51" s="265">
        <v>1</v>
      </c>
      <c r="W51" s="266"/>
    </row>
    <row r="52" spans="1:23" ht="12.95" customHeight="1" x14ac:dyDescent="0.2">
      <c r="A52" s="204">
        <v>5</v>
      </c>
      <c r="B52" s="241" t="s">
        <v>399</v>
      </c>
      <c r="C52" s="241"/>
      <c r="D52" s="241"/>
      <c r="E52" s="242"/>
      <c r="F52" s="254" t="s">
        <v>400</v>
      </c>
      <c r="G52" s="255"/>
      <c r="H52" s="255"/>
      <c r="I52" s="255"/>
      <c r="J52" s="255"/>
      <c r="K52" s="255"/>
      <c r="L52" s="255"/>
      <c r="M52" s="255"/>
      <c r="N52" s="255"/>
      <c r="O52" s="255"/>
      <c r="P52" s="255"/>
      <c r="Q52" s="255"/>
      <c r="R52" s="255"/>
      <c r="S52" s="255"/>
      <c r="T52" s="255"/>
      <c r="U52" s="255"/>
      <c r="V52" s="265">
        <v>1</v>
      </c>
      <c r="W52" s="266"/>
    </row>
    <row r="53" spans="1:23" ht="12.95" customHeight="1" x14ac:dyDescent="0.2">
      <c r="A53" s="204">
        <v>6</v>
      </c>
      <c r="B53" s="241" t="s">
        <v>401</v>
      </c>
      <c r="C53" s="241"/>
      <c r="D53" s="241"/>
      <c r="E53" s="242"/>
      <c r="F53" s="254" t="s">
        <v>441</v>
      </c>
      <c r="G53" s="255"/>
      <c r="H53" s="255"/>
      <c r="I53" s="255"/>
      <c r="J53" s="255"/>
      <c r="K53" s="255"/>
      <c r="L53" s="255"/>
      <c r="M53" s="255"/>
      <c r="N53" s="255"/>
      <c r="O53" s="255"/>
      <c r="P53" s="255"/>
      <c r="Q53" s="255"/>
      <c r="R53" s="255"/>
      <c r="S53" s="255"/>
      <c r="T53" s="255"/>
      <c r="U53" s="255"/>
      <c r="V53" s="265">
        <v>1</v>
      </c>
      <c r="W53" s="266"/>
    </row>
    <row r="54" spans="1:23" ht="12.95" customHeight="1" x14ac:dyDescent="0.2">
      <c r="A54" s="204">
        <v>7</v>
      </c>
      <c r="B54" s="241" t="s">
        <v>402</v>
      </c>
      <c r="C54" s="241"/>
      <c r="D54" s="241"/>
      <c r="E54" s="242"/>
      <c r="F54" s="254" t="s">
        <v>403</v>
      </c>
      <c r="G54" s="255"/>
      <c r="H54" s="255"/>
      <c r="I54" s="255"/>
      <c r="J54" s="255"/>
      <c r="K54" s="255"/>
      <c r="L54" s="255"/>
      <c r="M54" s="255"/>
      <c r="N54" s="255"/>
      <c r="O54" s="255"/>
      <c r="P54" s="255"/>
      <c r="Q54" s="255"/>
      <c r="R54" s="255"/>
      <c r="S54" s="255"/>
      <c r="T54" s="255"/>
      <c r="U54" s="255"/>
      <c r="V54" s="265">
        <v>1</v>
      </c>
      <c r="W54" s="266"/>
    </row>
    <row r="55" spans="1:23" ht="12.95" customHeight="1" x14ac:dyDescent="0.2">
      <c r="A55" s="204">
        <v>8</v>
      </c>
      <c r="B55" s="241" t="s">
        <v>404</v>
      </c>
      <c r="C55" s="241"/>
      <c r="D55" s="241"/>
      <c r="E55" s="242"/>
      <c r="F55" s="254" t="s">
        <v>405</v>
      </c>
      <c r="G55" s="255"/>
      <c r="H55" s="255"/>
      <c r="I55" s="255"/>
      <c r="J55" s="255"/>
      <c r="K55" s="255"/>
      <c r="L55" s="255"/>
      <c r="M55" s="255"/>
      <c r="N55" s="255"/>
      <c r="O55" s="255"/>
      <c r="P55" s="255"/>
      <c r="Q55" s="255"/>
      <c r="R55" s="255"/>
      <c r="S55" s="255"/>
      <c r="T55" s="255"/>
      <c r="U55" s="255"/>
      <c r="V55" s="265">
        <v>1</v>
      </c>
      <c r="W55" s="266"/>
    </row>
    <row r="56" spans="1:23" ht="12.95" customHeight="1" x14ac:dyDescent="0.2">
      <c r="A56" s="204">
        <v>9</v>
      </c>
      <c r="B56" s="241" t="s">
        <v>406</v>
      </c>
      <c r="C56" s="241"/>
      <c r="D56" s="241"/>
      <c r="E56" s="242"/>
      <c r="F56" s="254" t="s">
        <v>407</v>
      </c>
      <c r="G56" s="255"/>
      <c r="H56" s="255"/>
      <c r="I56" s="255"/>
      <c r="J56" s="255"/>
      <c r="K56" s="255"/>
      <c r="L56" s="255"/>
      <c r="M56" s="255"/>
      <c r="N56" s="255"/>
      <c r="O56" s="255"/>
      <c r="P56" s="255"/>
      <c r="Q56" s="255"/>
      <c r="R56" s="255"/>
      <c r="S56" s="255"/>
      <c r="T56" s="255"/>
      <c r="U56" s="255"/>
      <c r="V56" s="256">
        <v>1</v>
      </c>
      <c r="W56" s="257"/>
    </row>
    <row r="57" spans="1:23" ht="12.95" customHeight="1" x14ac:dyDescent="0.2">
      <c r="A57" s="204">
        <v>10</v>
      </c>
      <c r="B57" s="241" t="s">
        <v>408</v>
      </c>
      <c r="C57" s="241"/>
      <c r="D57" s="241"/>
      <c r="E57" s="242"/>
      <c r="F57" s="254" t="s">
        <v>409</v>
      </c>
      <c r="G57" s="255"/>
      <c r="H57" s="255"/>
      <c r="I57" s="255"/>
      <c r="J57" s="255"/>
      <c r="K57" s="255"/>
      <c r="L57" s="255"/>
      <c r="M57" s="255"/>
      <c r="N57" s="255"/>
      <c r="O57" s="255"/>
      <c r="P57" s="255"/>
      <c r="Q57" s="255"/>
      <c r="R57" s="255"/>
      <c r="S57" s="255"/>
      <c r="T57" s="255"/>
      <c r="U57" s="255"/>
      <c r="V57" s="256">
        <v>1</v>
      </c>
      <c r="W57" s="257"/>
    </row>
    <row r="58" spans="1:23" ht="12.95" customHeight="1" x14ac:dyDescent="0.2">
      <c r="A58" s="205">
        <v>11</v>
      </c>
      <c r="B58" s="253" t="s">
        <v>410</v>
      </c>
      <c r="C58" s="253"/>
      <c r="D58" s="253"/>
      <c r="E58" s="253"/>
      <c r="F58" s="254" t="s">
        <v>424</v>
      </c>
      <c r="G58" s="255"/>
      <c r="H58" s="255"/>
      <c r="I58" s="255"/>
      <c r="J58" s="255"/>
      <c r="K58" s="255"/>
      <c r="L58" s="255"/>
      <c r="M58" s="255"/>
      <c r="N58" s="255"/>
      <c r="O58" s="255"/>
      <c r="P58" s="255"/>
      <c r="Q58" s="255"/>
      <c r="R58" s="255"/>
      <c r="S58" s="255"/>
      <c r="T58" s="255"/>
      <c r="U58" s="255"/>
      <c r="V58" s="256">
        <v>1</v>
      </c>
      <c r="W58" s="257"/>
    </row>
    <row r="59" spans="1:23" ht="12.95" customHeight="1" x14ac:dyDescent="0.2">
      <c r="A59" s="41"/>
      <c r="B59" s="41"/>
      <c r="C59" s="41"/>
      <c r="D59" s="41"/>
      <c r="E59" s="41"/>
      <c r="F59" s="42"/>
      <c r="G59" s="41"/>
      <c r="H59" s="41"/>
      <c r="I59" s="41"/>
      <c r="J59" s="41"/>
      <c r="K59" s="41"/>
      <c r="L59" s="150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</row>
    <row r="60" spans="1:23" ht="12.95" customHeight="1" x14ac:dyDescent="0.2">
      <c r="A60" s="258" t="s">
        <v>411</v>
      </c>
      <c r="B60" s="259"/>
      <c r="C60" s="259"/>
      <c r="D60" s="259"/>
      <c r="E60" s="260"/>
      <c r="F60" s="79">
        <v>1</v>
      </c>
      <c r="G60" s="261" t="s">
        <v>412</v>
      </c>
      <c r="H60" s="261"/>
      <c r="I60" s="261"/>
      <c r="J60" s="261"/>
      <c r="K60" s="261"/>
      <c r="L60" s="206" t="s">
        <v>425</v>
      </c>
      <c r="M60" s="207"/>
      <c r="O60" s="79">
        <v>4</v>
      </c>
      <c r="P60" s="67" t="s">
        <v>413</v>
      </c>
      <c r="Q60" s="67"/>
      <c r="R60" s="67"/>
      <c r="S60" s="206" t="s">
        <v>414</v>
      </c>
      <c r="T60" s="207"/>
      <c r="U60" s="207"/>
      <c r="V60" s="207"/>
    </row>
    <row r="61" spans="1:23" ht="12.95" customHeight="1" x14ac:dyDescent="0.2">
      <c r="A61" s="240" t="s">
        <v>415</v>
      </c>
      <c r="B61" s="241"/>
      <c r="C61" s="241"/>
      <c r="D61" s="241"/>
      <c r="E61" s="242"/>
      <c r="F61" s="79">
        <v>2</v>
      </c>
      <c r="G61" s="261" t="s">
        <v>416</v>
      </c>
      <c r="H61" s="261"/>
      <c r="I61" s="261"/>
      <c r="J61" s="261"/>
      <c r="K61" s="261"/>
      <c r="L61" s="206" t="s">
        <v>425</v>
      </c>
      <c r="M61" s="207"/>
      <c r="O61" s="79">
        <v>5</v>
      </c>
      <c r="P61" s="67" t="s">
        <v>417</v>
      </c>
      <c r="Q61" s="67"/>
      <c r="R61" s="67"/>
      <c r="S61" s="206" t="s">
        <v>414</v>
      </c>
      <c r="T61" s="207"/>
      <c r="U61" s="207"/>
      <c r="V61" s="207"/>
    </row>
    <row r="62" spans="1:23" ht="12.95" customHeight="1" x14ac:dyDescent="0.2">
      <c r="A62" s="262" t="s">
        <v>418</v>
      </c>
      <c r="B62" s="253"/>
      <c r="C62" s="253"/>
      <c r="D62" s="253"/>
      <c r="E62" s="263"/>
      <c r="F62" s="79">
        <v>3</v>
      </c>
      <c r="G62" s="264" t="s">
        <v>419</v>
      </c>
      <c r="H62" s="264"/>
      <c r="I62" s="264"/>
      <c r="J62" s="264"/>
      <c r="K62" s="264"/>
      <c r="L62" s="206" t="s">
        <v>426</v>
      </c>
      <c r="M62" s="207"/>
      <c r="O62" s="79">
        <v>6</v>
      </c>
      <c r="P62" s="67" t="s">
        <v>420</v>
      </c>
      <c r="Q62" s="67"/>
      <c r="R62" s="67"/>
      <c r="S62" s="206" t="s">
        <v>414</v>
      </c>
      <c r="T62" s="207"/>
      <c r="U62" s="207"/>
      <c r="V62" s="207"/>
    </row>
    <row r="63" spans="1:23" ht="10.5" customHeight="1" x14ac:dyDescent="0.2">
      <c r="A63" s="125"/>
      <c r="E63" s="166"/>
      <c r="F63" s="138"/>
      <c r="G63" s="138"/>
      <c r="H63" s="138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26"/>
      <c r="T63" s="126"/>
      <c r="U63" s="126"/>
      <c r="V63" s="126"/>
      <c r="W63" s="126"/>
    </row>
    <row r="64" spans="1:23" ht="7.5" customHeight="1" x14ac:dyDescent="0.2">
      <c r="A64" s="41"/>
      <c r="B64" s="41"/>
      <c r="C64" s="41"/>
      <c r="D64" s="41"/>
      <c r="E64" s="41"/>
    </row>
    <row r="65" spans="1:23" ht="15" customHeight="1" x14ac:dyDescent="0.2">
      <c r="A65" s="41"/>
      <c r="B65" s="41"/>
      <c r="C65" s="41"/>
      <c r="D65" s="41"/>
      <c r="E65" s="41"/>
      <c r="H65" s="47"/>
      <c r="I65" s="298" t="s">
        <v>422</v>
      </c>
      <c r="J65" s="299"/>
      <c r="K65" s="299"/>
      <c r="L65" s="299"/>
      <c r="M65" s="299"/>
      <c r="N65" s="299"/>
      <c r="O65" s="300"/>
    </row>
    <row r="66" spans="1:23" x14ac:dyDescent="0.2">
      <c r="H66" s="59"/>
      <c r="J66" s="58"/>
      <c r="K66" s="58"/>
      <c r="L66" s="58"/>
      <c r="M66" s="58"/>
      <c r="N66" s="58"/>
    </row>
    <row r="67" spans="1:23" ht="10.5" x14ac:dyDescent="0.2">
      <c r="A67" s="125" t="s">
        <v>310</v>
      </c>
      <c r="B67" s="125"/>
      <c r="C67" s="125"/>
      <c r="D67" s="125"/>
      <c r="F67" s="125" t="s">
        <v>349</v>
      </c>
    </row>
    <row r="68" spans="1:23" ht="12.75" x14ac:dyDescent="0.2">
      <c r="A68" s="293" t="s">
        <v>480</v>
      </c>
      <c r="B68" s="293"/>
      <c r="C68" s="293"/>
      <c r="D68" s="293"/>
      <c r="E68" s="302">
        <v>8.3800000000000008</v>
      </c>
      <c r="F68" s="302"/>
      <c r="G68" s="160" t="s">
        <v>306</v>
      </c>
      <c r="I68" s="125" t="s">
        <v>311</v>
      </c>
      <c r="K68" s="135" t="s">
        <v>347</v>
      </c>
      <c r="L68" s="135" t="s">
        <v>484</v>
      </c>
      <c r="M68" s="125"/>
      <c r="T68" s="347" t="s">
        <v>352</v>
      </c>
      <c r="U68" s="347"/>
      <c r="V68" s="347"/>
    </row>
    <row r="69" spans="1:23" ht="12.75" x14ac:dyDescent="0.2">
      <c r="A69" s="293" t="s">
        <v>481</v>
      </c>
      <c r="B69" s="293"/>
      <c r="C69" s="293"/>
      <c r="D69" s="293"/>
      <c r="E69" s="302">
        <v>17</v>
      </c>
      <c r="F69" s="302"/>
      <c r="G69" s="160" t="s">
        <v>306</v>
      </c>
      <c r="H69" s="83"/>
      <c r="I69" s="125" t="s">
        <v>311</v>
      </c>
      <c r="J69" s="83"/>
      <c r="K69" s="135" t="s">
        <v>347</v>
      </c>
      <c r="L69" s="135" t="s">
        <v>485</v>
      </c>
      <c r="M69" s="125"/>
    </row>
    <row r="70" spans="1:23" ht="12.75" x14ac:dyDescent="0.2">
      <c r="A70" s="293" t="s">
        <v>482</v>
      </c>
      <c r="B70" s="293"/>
      <c r="C70" s="293"/>
      <c r="D70" s="293"/>
      <c r="E70" s="302">
        <v>11</v>
      </c>
      <c r="F70" s="302"/>
      <c r="G70" s="160" t="s">
        <v>306</v>
      </c>
      <c r="I70" s="125" t="s">
        <v>311</v>
      </c>
      <c r="K70" s="135" t="s">
        <v>347</v>
      </c>
      <c r="L70" s="135" t="s">
        <v>486</v>
      </c>
      <c r="M70" s="125"/>
      <c r="R70" s="150" t="s">
        <v>353</v>
      </c>
      <c r="W70" s="49"/>
    </row>
    <row r="71" spans="1:23" ht="12.75" x14ac:dyDescent="0.2">
      <c r="A71" s="293" t="s">
        <v>483</v>
      </c>
      <c r="B71" s="293"/>
      <c r="C71" s="293"/>
      <c r="D71" s="293"/>
      <c r="E71" s="302">
        <v>13.96</v>
      </c>
      <c r="F71" s="302"/>
      <c r="G71" s="160" t="s">
        <v>306</v>
      </c>
      <c r="I71" s="125" t="s">
        <v>311</v>
      </c>
      <c r="K71" s="135" t="s">
        <v>347</v>
      </c>
      <c r="L71" s="135" t="s">
        <v>487</v>
      </c>
      <c r="M71" s="125"/>
      <c r="R71" s="150" t="s">
        <v>354</v>
      </c>
      <c r="S71" s="125"/>
      <c r="T71" s="247">
        <v>776237.7</v>
      </c>
      <c r="U71" s="247"/>
      <c r="V71" s="247"/>
      <c r="W71" s="49"/>
    </row>
    <row r="72" spans="1:23" ht="12.75" x14ac:dyDescent="0.2">
      <c r="A72" s="293" t="s">
        <v>483</v>
      </c>
      <c r="B72" s="293"/>
      <c r="C72" s="293"/>
      <c r="D72" s="293"/>
      <c r="E72" s="302">
        <v>4.01</v>
      </c>
      <c r="F72" s="302"/>
      <c r="G72" s="160" t="s">
        <v>306</v>
      </c>
      <c r="I72" s="125" t="s">
        <v>311</v>
      </c>
      <c r="K72" s="135" t="s">
        <v>347</v>
      </c>
      <c r="L72" s="135" t="s">
        <v>486</v>
      </c>
      <c r="M72" s="125"/>
      <c r="R72" s="150" t="s">
        <v>355</v>
      </c>
      <c r="S72" s="125"/>
      <c r="T72" s="348">
        <v>2424314.14</v>
      </c>
      <c r="U72" s="348"/>
      <c r="V72" s="348"/>
      <c r="W72" s="49"/>
    </row>
    <row r="73" spans="1:23" ht="9" customHeight="1" x14ac:dyDescent="0.2">
      <c r="A73" s="68"/>
      <c r="B73" s="68"/>
      <c r="C73" s="68"/>
      <c r="D73" s="68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150" t="s">
        <v>356</v>
      </c>
      <c r="S73" s="125"/>
      <c r="T73" s="125" t="s">
        <v>471</v>
      </c>
      <c r="U73" s="125"/>
      <c r="W73" s="84"/>
    </row>
    <row r="74" spans="1:23" ht="10.5" customHeight="1" x14ac:dyDescent="0.2">
      <c r="A74" s="293" t="s">
        <v>217</v>
      </c>
      <c r="B74" s="293"/>
      <c r="C74" s="293"/>
      <c r="D74" s="293"/>
      <c r="E74" s="303">
        <v>183.06</v>
      </c>
      <c r="F74" s="303"/>
      <c r="G74" s="303"/>
      <c r="H74" s="148"/>
      <c r="I74" s="160" t="s">
        <v>244</v>
      </c>
      <c r="J74" s="67"/>
      <c r="K74" s="125" t="s">
        <v>224</v>
      </c>
      <c r="L74" s="82"/>
      <c r="M74" s="147" t="s">
        <v>351</v>
      </c>
      <c r="N74" s="147"/>
      <c r="O74" s="147"/>
      <c r="P74" s="147"/>
      <c r="Q74" s="147"/>
      <c r="W74" s="84"/>
    </row>
    <row r="75" spans="1:23" ht="10.5" x14ac:dyDescent="0.2">
      <c r="A75" s="150"/>
      <c r="B75" s="150"/>
      <c r="C75" s="150"/>
      <c r="D75" s="150"/>
      <c r="E75" s="4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</row>
    <row r="76" spans="1:23" ht="12.75" x14ac:dyDescent="0.2">
      <c r="A76" s="304" t="s">
        <v>328</v>
      </c>
      <c r="B76" s="304"/>
      <c r="C76" s="304"/>
      <c r="D76" s="304"/>
      <c r="E76" s="159" t="s">
        <v>472</v>
      </c>
      <c r="F76" s="141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</row>
    <row r="77" spans="1:23" ht="12.75" x14ac:dyDescent="0.2">
      <c r="A77" s="304" t="s">
        <v>329</v>
      </c>
      <c r="B77" s="304"/>
      <c r="C77" s="304"/>
      <c r="D77" s="304"/>
      <c r="E77" s="68" t="s">
        <v>351</v>
      </c>
      <c r="F77" s="67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</row>
    <row r="78" spans="1:23" ht="8.25" customHeight="1" x14ac:dyDescent="0.2">
      <c r="A78" s="171"/>
      <c r="B78" s="171"/>
      <c r="C78" s="171"/>
      <c r="D78" s="171"/>
      <c r="E78" s="160"/>
      <c r="F78" s="67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</row>
    <row r="79" spans="1:23" ht="12" customHeight="1" x14ac:dyDescent="0.2">
      <c r="A79" s="154"/>
      <c r="B79" s="125" t="s">
        <v>474</v>
      </c>
      <c r="C79" s="125"/>
      <c r="D79" s="125"/>
      <c r="E79" s="125"/>
      <c r="F79" s="125"/>
      <c r="G79" s="125"/>
      <c r="H79" s="47"/>
      <c r="J79" s="176"/>
      <c r="K79" s="176"/>
      <c r="L79" s="176"/>
      <c r="M79" s="125" t="s">
        <v>473</v>
      </c>
      <c r="N79" s="176"/>
      <c r="O79" s="176"/>
      <c r="U79" s="346"/>
      <c r="V79" s="346"/>
      <c r="W79" s="54"/>
    </row>
    <row r="80" spans="1:23" ht="13.5" customHeight="1" x14ac:dyDescent="0.2">
      <c r="A80" s="43"/>
      <c r="H80" s="47"/>
      <c r="J80" s="176"/>
      <c r="K80" s="176"/>
      <c r="L80" s="176"/>
      <c r="M80" s="176"/>
      <c r="N80" s="176"/>
      <c r="O80" s="176"/>
      <c r="W80" s="54"/>
    </row>
    <row r="81" spans="1:23" ht="13.5" customHeight="1" x14ac:dyDescent="0.2">
      <c r="A81" s="43"/>
      <c r="H81" s="47"/>
      <c r="J81" s="176"/>
      <c r="K81" s="176"/>
      <c r="L81" s="176"/>
      <c r="M81" s="176"/>
      <c r="N81" s="176"/>
      <c r="O81" s="176"/>
      <c r="W81" s="54"/>
    </row>
    <row r="82" spans="1:23" ht="13.5" customHeight="1" x14ac:dyDescent="0.2">
      <c r="A82" s="43"/>
      <c r="H82" s="47"/>
      <c r="J82" s="176"/>
      <c r="K82" s="176"/>
      <c r="L82" s="176"/>
      <c r="M82" s="176"/>
      <c r="N82" s="176"/>
      <c r="O82" s="176"/>
      <c r="W82" s="54"/>
    </row>
    <row r="83" spans="1:23" ht="13.5" customHeight="1" x14ac:dyDescent="0.2">
      <c r="A83" s="43"/>
      <c r="D83"/>
      <c r="H83" s="47"/>
      <c r="J83" s="176"/>
      <c r="K83" s="176"/>
      <c r="L83" s="176"/>
      <c r="M83" s="176"/>
      <c r="N83" s="176"/>
      <c r="O83" s="176"/>
      <c r="W83" s="54"/>
    </row>
    <row r="84" spans="1:23" ht="12.75" x14ac:dyDescent="0.2">
      <c r="A84" s="43"/>
      <c r="H84" s="47"/>
      <c r="J84" s="176"/>
      <c r="K84" s="176"/>
      <c r="L84" s="176"/>
      <c r="N84" s="177"/>
      <c r="O84" s="176"/>
      <c r="W84" s="54"/>
    </row>
    <row r="85" spans="1:23" ht="12.75" x14ac:dyDescent="0.2">
      <c r="A85" s="43"/>
      <c r="H85" s="47"/>
      <c r="J85" s="176"/>
      <c r="K85" s="176"/>
      <c r="L85" s="176"/>
      <c r="M85" s="176"/>
      <c r="N85" s="176"/>
      <c r="O85" s="176"/>
      <c r="W85" s="54"/>
    </row>
    <row r="86" spans="1:23" ht="12.75" x14ac:dyDescent="0.2">
      <c r="A86" s="43"/>
      <c r="H86" s="47"/>
      <c r="J86" s="176"/>
      <c r="K86" s="176"/>
      <c r="L86" s="176"/>
      <c r="M86" s="176"/>
      <c r="N86" s="176"/>
      <c r="O86" s="176"/>
      <c r="W86" s="54"/>
    </row>
    <row r="87" spans="1:23" s="48" customFormat="1" ht="17.25" customHeight="1" x14ac:dyDescent="0.2">
      <c r="A87" s="43"/>
      <c r="B87" s="40"/>
      <c r="C87" s="40"/>
      <c r="D87" s="40"/>
      <c r="E87" s="40"/>
      <c r="F87" s="40"/>
      <c r="G87" s="40"/>
      <c r="H87" s="47"/>
      <c r="I87" s="40"/>
      <c r="J87" s="176"/>
      <c r="K87" s="176"/>
      <c r="L87" s="176"/>
      <c r="M87" s="176"/>
      <c r="N87" s="176"/>
      <c r="O87" s="176"/>
      <c r="P87" s="40"/>
      <c r="Q87" s="40"/>
      <c r="R87" s="150"/>
      <c r="S87" s="125"/>
      <c r="T87" s="125"/>
      <c r="U87" s="125"/>
      <c r="V87" s="128"/>
      <c r="W87" s="54"/>
    </row>
    <row r="88" spans="1:23" ht="6" customHeight="1" x14ac:dyDescent="0.2">
      <c r="A88" s="43"/>
      <c r="H88" s="47"/>
      <c r="J88" s="176"/>
      <c r="K88" s="176"/>
      <c r="L88" s="176"/>
      <c r="M88" s="176"/>
      <c r="N88" s="176"/>
      <c r="O88" s="176"/>
      <c r="R88" s="130"/>
      <c r="S88" s="128"/>
      <c r="T88" s="128"/>
      <c r="U88" s="128"/>
      <c r="V88" s="128"/>
      <c r="W88" s="54"/>
    </row>
    <row r="89" spans="1:23" ht="14.25" customHeight="1" x14ac:dyDescent="0.2">
      <c r="A89" s="43"/>
      <c r="H89" s="47"/>
      <c r="J89" s="176"/>
      <c r="K89" s="176"/>
      <c r="L89" s="176"/>
      <c r="M89" s="176"/>
      <c r="N89" s="176"/>
      <c r="O89" s="176"/>
      <c r="R89" s="247"/>
      <c r="S89" s="247"/>
      <c r="T89" s="247"/>
      <c r="U89" s="247"/>
      <c r="V89" s="247"/>
      <c r="W89" s="54"/>
    </row>
    <row r="90" spans="1:23" ht="12" customHeight="1" x14ac:dyDescent="0.2">
      <c r="A90" s="43"/>
      <c r="H90" s="47"/>
      <c r="J90" s="176"/>
      <c r="K90" s="176"/>
      <c r="L90" s="176"/>
      <c r="M90" s="176"/>
      <c r="N90" s="176"/>
      <c r="O90" s="176"/>
      <c r="R90" s="247"/>
      <c r="S90" s="247"/>
      <c r="T90" s="247"/>
      <c r="U90" s="247"/>
      <c r="V90" s="247"/>
      <c r="W90" s="54"/>
    </row>
    <row r="91" spans="1:23" ht="11.1" customHeight="1" x14ac:dyDescent="0.2">
      <c r="A91" s="43"/>
      <c r="H91" s="47"/>
      <c r="J91" s="176"/>
      <c r="K91" s="176"/>
      <c r="L91" s="176"/>
      <c r="M91" s="176"/>
      <c r="N91" s="176"/>
      <c r="O91" s="176"/>
      <c r="W91" s="54"/>
    </row>
    <row r="92" spans="1:23" ht="6" customHeight="1" x14ac:dyDescent="0.2">
      <c r="A92" s="43"/>
      <c r="H92" s="47"/>
      <c r="J92" s="176"/>
      <c r="K92" s="176"/>
      <c r="L92" s="176"/>
      <c r="M92" s="176"/>
      <c r="N92" s="176"/>
      <c r="O92" s="176"/>
      <c r="W92" s="54"/>
    </row>
    <row r="93" spans="1:23" ht="11.1" customHeight="1" x14ac:dyDescent="0.2">
      <c r="A93" s="43"/>
      <c r="H93" s="177"/>
      <c r="J93" s="176"/>
      <c r="K93" s="176"/>
      <c r="L93" s="176"/>
      <c r="M93" s="176"/>
      <c r="N93" s="176"/>
      <c r="O93" s="176"/>
      <c r="W93" s="54"/>
    </row>
    <row r="94" spans="1:23" ht="11.1" customHeight="1" x14ac:dyDescent="0.2">
      <c r="A94" s="43"/>
      <c r="H94" s="47"/>
      <c r="J94" s="176"/>
      <c r="K94" s="176"/>
      <c r="L94" s="176"/>
      <c r="M94" s="176"/>
      <c r="N94" s="176"/>
      <c r="O94" s="176"/>
      <c r="W94" s="54"/>
    </row>
    <row r="95" spans="1:23" ht="8.25" customHeight="1" x14ac:dyDescent="0.2">
      <c r="A95" s="43"/>
      <c r="H95" s="47"/>
      <c r="J95" s="176"/>
      <c r="K95" s="176"/>
      <c r="L95" s="176"/>
      <c r="M95" s="176"/>
      <c r="N95" s="176"/>
      <c r="O95" s="176"/>
      <c r="W95" s="54"/>
    </row>
    <row r="96" spans="1:23" ht="11.1" customHeight="1" x14ac:dyDescent="0.2">
      <c r="A96" s="43"/>
      <c r="H96" s="47"/>
      <c r="J96" s="176"/>
      <c r="K96" s="176"/>
      <c r="L96" s="176"/>
      <c r="M96" s="176"/>
      <c r="N96" s="176"/>
      <c r="O96" s="176"/>
      <c r="W96" s="54"/>
    </row>
    <row r="97" spans="1:24" ht="11.1" customHeight="1" x14ac:dyDescent="0.2">
      <c r="A97" s="43"/>
      <c r="H97" s="47"/>
      <c r="J97" s="176"/>
      <c r="K97" s="176"/>
      <c r="L97" s="176"/>
      <c r="M97" s="176"/>
      <c r="N97" s="176"/>
      <c r="O97" s="176"/>
      <c r="W97" s="54"/>
    </row>
    <row r="98" spans="1:24" ht="17.25" customHeight="1" x14ac:dyDescent="0.2">
      <c r="A98" s="43"/>
      <c r="H98" s="47"/>
      <c r="J98" s="176"/>
      <c r="K98" s="176"/>
      <c r="L98" s="176"/>
      <c r="M98" s="176"/>
      <c r="N98" s="176"/>
      <c r="O98" s="176"/>
      <c r="W98" s="54"/>
    </row>
    <row r="99" spans="1:24" ht="6" customHeight="1" x14ac:dyDescent="0.2">
      <c r="A99" s="43"/>
      <c r="H99" s="47"/>
      <c r="J99" s="176"/>
      <c r="K99" s="176"/>
      <c r="L99" s="176"/>
      <c r="M99" s="176"/>
      <c r="N99" s="176"/>
      <c r="O99" s="176"/>
      <c r="W99" s="54"/>
    </row>
    <row r="100" spans="1:24" ht="12.75" customHeight="1" x14ac:dyDescent="0.2">
      <c r="A100" s="43"/>
      <c r="H100" s="47"/>
      <c r="J100" s="176"/>
      <c r="K100" s="176"/>
      <c r="L100" s="176"/>
      <c r="M100" s="176"/>
      <c r="N100" s="176"/>
      <c r="O100" s="176"/>
      <c r="W100" s="54"/>
    </row>
    <row r="101" spans="1:24" ht="21" customHeight="1" x14ac:dyDescent="0.2">
      <c r="A101" s="43"/>
      <c r="H101" s="47"/>
      <c r="J101" s="176"/>
      <c r="K101" s="176"/>
      <c r="L101" s="176"/>
      <c r="M101" s="176"/>
      <c r="N101" s="176"/>
      <c r="O101" s="176"/>
      <c r="W101" s="54"/>
    </row>
    <row r="102" spans="1:24" ht="17.25" customHeight="1" x14ac:dyDescent="0.2">
      <c r="A102" s="178"/>
      <c r="B102" s="44"/>
      <c r="C102" s="44"/>
      <c r="D102" s="44"/>
      <c r="E102" s="44"/>
      <c r="F102" s="44"/>
      <c r="G102" s="44"/>
      <c r="H102" s="179"/>
      <c r="I102" s="44"/>
      <c r="J102" s="180"/>
      <c r="K102" s="180"/>
      <c r="L102" s="180"/>
      <c r="M102" s="180"/>
      <c r="N102" s="180"/>
      <c r="O102" s="180"/>
      <c r="P102" s="44"/>
      <c r="Q102" s="44"/>
      <c r="R102" s="44"/>
      <c r="S102" s="44"/>
      <c r="T102" s="44"/>
      <c r="U102" s="44"/>
      <c r="V102" s="44"/>
      <c r="W102" s="50"/>
    </row>
    <row r="103" spans="1:24" ht="9.9499999999999993" customHeight="1" x14ac:dyDescent="0.2">
      <c r="H103" s="47"/>
      <c r="J103" s="176"/>
      <c r="K103" s="176"/>
      <c r="L103" s="176"/>
      <c r="M103" s="176"/>
      <c r="N103" s="176"/>
      <c r="O103" s="176"/>
    </row>
    <row r="104" spans="1:24" ht="12.95" customHeight="1" x14ac:dyDescent="0.2">
      <c r="A104" s="150" t="s">
        <v>357</v>
      </c>
      <c r="H104" s="47"/>
      <c r="J104" s="176"/>
      <c r="K104" s="176"/>
      <c r="L104" s="176"/>
      <c r="M104" s="176"/>
      <c r="N104" s="176"/>
      <c r="O104" s="176"/>
    </row>
    <row r="105" spans="1:24" ht="12.95" customHeight="1" x14ac:dyDescent="0.2">
      <c r="A105" s="237" t="s">
        <v>358</v>
      </c>
      <c r="B105" s="238"/>
      <c r="C105" s="238"/>
      <c r="D105" s="238"/>
      <c r="E105" s="239"/>
      <c r="F105" s="181" t="s">
        <v>475</v>
      </c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</row>
    <row r="106" spans="1:24" ht="12.95" customHeight="1" x14ac:dyDescent="0.2">
      <c r="A106" s="240" t="s">
        <v>359</v>
      </c>
      <c r="B106" s="241"/>
      <c r="C106" s="241"/>
      <c r="D106" s="241"/>
      <c r="E106" s="242"/>
      <c r="F106" s="160" t="s">
        <v>488</v>
      </c>
      <c r="G106" s="67"/>
      <c r="H106" s="67"/>
      <c r="I106" s="67"/>
      <c r="J106" s="67"/>
      <c r="K106" s="67"/>
      <c r="L106" s="67"/>
      <c r="M106" s="67"/>
      <c r="N106" s="67"/>
      <c r="O106" s="67"/>
    </row>
    <row r="107" spans="1:24" ht="12.95" customHeight="1" x14ac:dyDescent="0.2">
      <c r="A107" s="243" t="s">
        <v>360</v>
      </c>
      <c r="B107" s="244"/>
      <c r="C107" s="244"/>
      <c r="D107" s="244"/>
      <c r="E107" s="245"/>
      <c r="F107" s="241" t="s">
        <v>361</v>
      </c>
      <c r="G107" s="241"/>
      <c r="H107" s="160" t="s">
        <v>475</v>
      </c>
      <c r="I107" s="182"/>
      <c r="J107" s="182"/>
      <c r="K107" s="182"/>
      <c r="L107" s="182"/>
      <c r="M107" s="125" t="s">
        <v>362</v>
      </c>
      <c r="N107" s="183"/>
      <c r="O107" s="160" t="s">
        <v>475</v>
      </c>
      <c r="P107" s="183"/>
      <c r="Q107" s="184"/>
      <c r="R107" s="135"/>
      <c r="S107" s="135"/>
      <c r="T107" s="135"/>
      <c r="U107" s="135"/>
      <c r="V107" s="135"/>
      <c r="W107" s="135"/>
      <c r="X107" s="67"/>
    </row>
    <row r="108" spans="1:24" ht="12.95" customHeight="1" x14ac:dyDescent="0.2">
      <c r="A108" s="240"/>
      <c r="B108" s="241"/>
      <c r="C108" s="241"/>
      <c r="D108" s="241"/>
      <c r="E108" s="242"/>
      <c r="F108" s="241" t="s">
        <v>363</v>
      </c>
      <c r="G108" s="241"/>
      <c r="H108" s="160" t="s">
        <v>478</v>
      </c>
      <c r="I108" s="182"/>
      <c r="J108" s="182"/>
      <c r="K108" s="182"/>
      <c r="L108" s="182"/>
      <c r="M108" s="125" t="s">
        <v>364</v>
      </c>
      <c r="N108" s="183"/>
      <c r="O108" s="160" t="s">
        <v>479</v>
      </c>
      <c r="P108" s="183"/>
      <c r="Q108" s="184"/>
      <c r="R108" s="135"/>
      <c r="S108" s="135"/>
      <c r="T108" s="135"/>
      <c r="U108" s="135"/>
      <c r="V108" s="135"/>
      <c r="W108" s="135"/>
    </row>
    <row r="109" spans="1:24" ht="12.95" customHeight="1" x14ac:dyDescent="0.2">
      <c r="A109" s="246" t="s">
        <v>365</v>
      </c>
      <c r="B109" s="247"/>
      <c r="C109" s="247"/>
      <c r="D109" s="247"/>
      <c r="E109" s="248"/>
      <c r="F109" s="160" t="s">
        <v>366</v>
      </c>
      <c r="G109" s="135"/>
      <c r="H109" s="135"/>
      <c r="I109" s="135"/>
      <c r="J109" s="135"/>
      <c r="K109" s="135"/>
      <c r="L109" s="135"/>
      <c r="M109" s="135"/>
      <c r="N109" s="135"/>
      <c r="O109" s="135"/>
      <c r="P109" s="135"/>
      <c r="Q109" s="135"/>
      <c r="R109" s="135"/>
      <c r="S109" s="135"/>
      <c r="T109" s="135"/>
      <c r="U109" s="135"/>
      <c r="V109" s="135"/>
      <c r="W109" s="135"/>
    </row>
    <row r="110" spans="1:24" ht="12.95" customHeight="1" x14ac:dyDescent="0.2">
      <c r="A110" s="249" t="s">
        <v>367</v>
      </c>
      <c r="B110" s="250"/>
      <c r="C110" s="250"/>
      <c r="D110" s="250"/>
      <c r="E110" s="474"/>
      <c r="F110" s="251">
        <v>50</v>
      </c>
      <c r="G110" s="252"/>
      <c r="H110" s="252"/>
      <c r="I110" s="252"/>
      <c r="J110" s="252"/>
      <c r="K110" s="150"/>
      <c r="L110" s="150"/>
      <c r="M110" s="185"/>
      <c r="N110" s="185"/>
      <c r="O110" s="125"/>
      <c r="P110" s="125"/>
      <c r="Q110" s="273"/>
      <c r="R110" s="349"/>
      <c r="S110" s="349"/>
      <c r="T110" s="349"/>
      <c r="U110" s="349"/>
      <c r="V110" s="349"/>
      <c r="W110" s="349"/>
    </row>
    <row r="111" spans="1:24" ht="14.1" customHeight="1" x14ac:dyDescent="0.2">
      <c r="A111" s="167"/>
      <c r="B111" s="167"/>
      <c r="C111" s="167"/>
      <c r="D111" s="167"/>
      <c r="E111" s="167"/>
      <c r="F111" s="172"/>
      <c r="G111" s="172"/>
      <c r="H111" s="172"/>
      <c r="I111" s="172"/>
      <c r="J111" s="172"/>
      <c r="K111" s="150"/>
      <c r="L111" s="150"/>
      <c r="M111" s="185"/>
      <c r="N111" s="185"/>
      <c r="O111" s="125"/>
      <c r="P111" s="125"/>
      <c r="Q111" s="186"/>
      <c r="R111" s="187"/>
      <c r="S111" s="187"/>
      <c r="T111" s="187"/>
      <c r="U111" s="187"/>
      <c r="V111" s="187"/>
      <c r="W111" s="187"/>
    </row>
    <row r="112" spans="1:24" ht="5.25" customHeight="1" x14ac:dyDescent="0.2">
      <c r="A112" s="167"/>
      <c r="B112" s="167"/>
      <c r="C112" s="167"/>
      <c r="D112" s="167"/>
      <c r="E112" s="167"/>
      <c r="F112" s="172"/>
      <c r="G112" s="172"/>
      <c r="H112" s="172"/>
      <c r="I112" s="172"/>
      <c r="J112" s="172"/>
      <c r="K112" s="150"/>
      <c r="L112" s="150"/>
      <c r="M112" s="185"/>
      <c r="N112" s="185"/>
      <c r="O112" s="125"/>
      <c r="P112" s="125"/>
      <c r="Q112" s="186"/>
      <c r="R112" s="187"/>
      <c r="S112" s="187"/>
      <c r="T112" s="187"/>
      <c r="U112" s="187"/>
      <c r="V112" s="187"/>
      <c r="W112" s="187"/>
    </row>
    <row r="113" spans="1:24" s="56" customFormat="1" ht="9.75" customHeight="1" x14ac:dyDescent="0.2">
      <c r="A113" s="131"/>
      <c r="B113" s="135"/>
      <c r="C113" s="67"/>
      <c r="D113" s="67"/>
      <c r="E113" s="67"/>
      <c r="F113" s="67"/>
      <c r="G113" s="67"/>
      <c r="H113" s="67"/>
      <c r="I113" s="135"/>
      <c r="J113" s="135"/>
      <c r="K113" s="67"/>
      <c r="L113" s="67"/>
      <c r="M113" s="67"/>
      <c r="N113" s="67"/>
      <c r="O113" s="67"/>
      <c r="P113" s="136"/>
      <c r="Q113" s="136"/>
      <c r="R113" s="136"/>
      <c r="S113" s="136"/>
      <c r="T113" s="67"/>
      <c r="U113" s="67"/>
      <c r="V113" s="67"/>
      <c r="W113" s="67"/>
      <c r="X113" s="139"/>
    </row>
    <row r="114" spans="1:24" s="56" customFormat="1" ht="6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</row>
    <row r="115" spans="1:24" ht="15" customHeight="1" x14ac:dyDescent="0.2">
      <c r="A115" s="62"/>
      <c r="B115" s="62"/>
      <c r="C115" s="62"/>
      <c r="D115" s="62"/>
      <c r="E115" s="62"/>
      <c r="F115" s="62"/>
      <c r="G115" s="62"/>
      <c r="H115" s="62"/>
      <c r="I115" s="426" t="s">
        <v>432</v>
      </c>
      <c r="J115" s="427"/>
      <c r="K115" s="427"/>
      <c r="L115" s="427"/>
      <c r="M115" s="427"/>
      <c r="N115" s="427"/>
      <c r="O115" s="427"/>
      <c r="P115" s="428"/>
      <c r="Q115" s="62"/>
      <c r="R115" s="62"/>
      <c r="S115" s="62"/>
      <c r="T115" s="62"/>
      <c r="U115" s="62"/>
      <c r="V115" s="62"/>
      <c r="W115" s="62"/>
    </row>
    <row r="116" spans="1:24" s="48" customFormat="1" ht="14.25" customHeight="1" x14ac:dyDescent="0.2">
      <c r="A116" s="57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</row>
    <row r="117" spans="1:24" ht="11.25" customHeight="1" x14ac:dyDescent="0.2">
      <c r="A117" s="422" t="s">
        <v>330</v>
      </c>
      <c r="B117" s="423"/>
      <c r="C117" s="423"/>
      <c r="D117" s="423"/>
      <c r="E117" s="424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</row>
    <row r="118" spans="1:24" ht="10.5" x14ac:dyDescent="0.2">
      <c r="A118" s="416" t="s">
        <v>326</v>
      </c>
      <c r="B118" s="417"/>
      <c r="C118" s="417"/>
      <c r="D118" s="417"/>
      <c r="E118" s="418"/>
      <c r="F118" s="404">
        <f>L118*Q118</f>
        <v>200</v>
      </c>
      <c r="G118" s="404"/>
      <c r="H118" s="404"/>
      <c r="I118" s="404"/>
      <c r="J118" s="241" t="s">
        <v>218</v>
      </c>
      <c r="K118" s="241"/>
      <c r="L118" s="252">
        <v>10</v>
      </c>
      <c r="M118" s="252"/>
      <c r="N118" s="252"/>
      <c r="O118" s="241" t="s">
        <v>219</v>
      </c>
      <c r="P118" s="241"/>
      <c r="Q118" s="252">
        <v>20</v>
      </c>
      <c r="R118" s="252"/>
      <c r="S118" s="252"/>
      <c r="T118" s="57"/>
      <c r="U118" s="57"/>
      <c r="V118" s="57"/>
      <c r="W118" s="57"/>
      <c r="X118" s="94">
        <f>T180</f>
        <v>4254594.5987654319</v>
      </c>
    </row>
    <row r="119" spans="1:24" ht="10.5" x14ac:dyDescent="0.2">
      <c r="A119" s="419" t="s">
        <v>242</v>
      </c>
      <c r="B119" s="420"/>
      <c r="C119" s="420"/>
      <c r="D119" s="420"/>
      <c r="E119" s="421"/>
      <c r="F119" s="425"/>
      <c r="G119" s="355"/>
      <c r="H119" s="355"/>
      <c r="I119" s="355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97" t="e">
        <f>#REF!</f>
        <v>#REF!</v>
      </c>
    </row>
    <row r="120" spans="1:24" ht="4.5" customHeight="1" x14ac:dyDescent="0.2">
      <c r="A120" s="57"/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94" t="e">
        <f>T180/X119</f>
        <v>#REF!</v>
      </c>
    </row>
    <row r="121" spans="1:24" ht="10.5" customHeight="1" x14ac:dyDescent="0.2">
      <c r="A121" s="161" t="s">
        <v>235</v>
      </c>
      <c r="B121" s="73"/>
      <c r="C121" s="73"/>
      <c r="D121" s="73"/>
      <c r="E121" s="78"/>
      <c r="F121" s="331" t="s">
        <v>236</v>
      </c>
      <c r="G121" s="332"/>
      <c r="H121" s="331" t="s">
        <v>237</v>
      </c>
      <c r="I121" s="354"/>
      <c r="J121" s="332"/>
      <c r="K121" s="331" t="s">
        <v>238</v>
      </c>
      <c r="L121" s="332"/>
      <c r="M121" s="331" t="s">
        <v>239</v>
      </c>
      <c r="N121" s="354"/>
      <c r="O121" s="332"/>
      <c r="P121" s="331" t="s">
        <v>240</v>
      </c>
      <c r="Q121" s="354"/>
      <c r="R121" s="332"/>
      <c r="S121" s="331" t="s">
        <v>3</v>
      </c>
      <c r="T121" s="332"/>
      <c r="U121" s="331" t="s">
        <v>241</v>
      </c>
      <c r="V121" s="354"/>
      <c r="W121" s="332"/>
      <c r="X121" s="97" t="e">
        <f>X119</f>
        <v>#REF!</v>
      </c>
    </row>
    <row r="122" spans="1:24" ht="15" customHeight="1" x14ac:dyDescent="0.2">
      <c r="A122" s="162" t="s">
        <v>6</v>
      </c>
      <c r="B122" s="74"/>
      <c r="C122" s="74"/>
      <c r="D122" s="74"/>
      <c r="E122" s="75"/>
      <c r="F122" s="357">
        <v>1</v>
      </c>
      <c r="G122" s="359"/>
      <c r="H122" s="357">
        <v>1</v>
      </c>
      <c r="I122" s="358"/>
      <c r="J122" s="359"/>
      <c r="K122" s="357">
        <v>1</v>
      </c>
      <c r="L122" s="359"/>
      <c r="M122" s="357">
        <v>1</v>
      </c>
      <c r="N122" s="358"/>
      <c r="O122" s="359"/>
      <c r="P122" s="357">
        <v>1</v>
      </c>
      <c r="Q122" s="358"/>
      <c r="R122" s="359"/>
      <c r="S122" s="357">
        <v>1</v>
      </c>
      <c r="T122" s="359"/>
      <c r="U122" s="357">
        <f>F122*H122*K122*M122*P122*S122</f>
        <v>1</v>
      </c>
      <c r="V122" s="358"/>
      <c r="W122" s="359"/>
      <c r="X122" s="124">
        <v>4500</v>
      </c>
    </row>
    <row r="123" spans="1:24" s="48" customFormat="1" ht="15.75" customHeight="1" x14ac:dyDescent="0.2">
      <c r="A123" s="57"/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</row>
    <row r="124" spans="1:24" ht="12.75" customHeight="1" x14ac:dyDescent="0.2">
      <c r="A124" s="331" t="s">
        <v>222</v>
      </c>
      <c r="B124" s="354"/>
      <c r="C124" s="354"/>
      <c r="D124" s="332"/>
      <c r="E124" s="316" t="s">
        <v>4</v>
      </c>
      <c r="F124" s="317"/>
      <c r="G124" s="318"/>
      <c r="H124" s="360" t="s">
        <v>7</v>
      </c>
      <c r="I124" s="360"/>
      <c r="J124" s="360"/>
      <c r="K124" s="316" t="s">
        <v>2</v>
      </c>
      <c r="L124" s="318"/>
      <c r="M124" s="316" t="s">
        <v>225</v>
      </c>
      <c r="N124" s="317"/>
      <c r="O124" s="318"/>
      <c r="P124" s="360" t="s">
        <v>227</v>
      </c>
      <c r="Q124" s="360"/>
      <c r="R124" s="360"/>
      <c r="S124" s="316" t="s">
        <v>224</v>
      </c>
      <c r="T124" s="318"/>
      <c r="U124" s="316" t="s">
        <v>223</v>
      </c>
      <c r="V124" s="317"/>
      <c r="W124" s="318"/>
    </row>
    <row r="125" spans="1:24" ht="11.1" customHeight="1" x14ac:dyDescent="0.2">
      <c r="A125" s="335"/>
      <c r="B125" s="356"/>
      <c r="C125" s="356"/>
      <c r="D125" s="336"/>
      <c r="E125" s="322"/>
      <c r="F125" s="323"/>
      <c r="G125" s="324"/>
      <c r="H125" s="343" t="s">
        <v>228</v>
      </c>
      <c r="I125" s="343"/>
      <c r="J125" s="343"/>
      <c r="K125" s="322"/>
      <c r="L125" s="324"/>
      <c r="M125" s="322"/>
      <c r="N125" s="323"/>
      <c r="O125" s="324"/>
      <c r="P125" s="343" t="s">
        <v>221</v>
      </c>
      <c r="Q125" s="343"/>
      <c r="R125" s="343"/>
      <c r="S125" s="322"/>
      <c r="T125" s="324"/>
      <c r="U125" s="322"/>
      <c r="V125" s="323"/>
      <c r="W125" s="324"/>
    </row>
    <row r="126" spans="1:24" ht="15" customHeight="1" x14ac:dyDescent="0.2">
      <c r="A126" s="144">
        <v>1</v>
      </c>
      <c r="B126" s="405" t="s">
        <v>231</v>
      </c>
      <c r="C126" s="406"/>
      <c r="D126" s="407"/>
      <c r="E126" s="415"/>
      <c r="F126" s="415"/>
      <c r="G126" s="415"/>
      <c r="H126" s="344"/>
      <c r="I126" s="345"/>
      <c r="J126" s="345"/>
      <c r="K126" s="384">
        <f>U122</f>
        <v>1</v>
      </c>
      <c r="L126" s="384"/>
      <c r="M126" s="368" t="s">
        <v>423</v>
      </c>
      <c r="N126" s="368"/>
      <c r="O126" s="368"/>
      <c r="P126" s="344">
        <f>H126*K126</f>
        <v>0</v>
      </c>
      <c r="Q126" s="345"/>
      <c r="R126" s="345"/>
      <c r="S126" s="372">
        <v>100</v>
      </c>
      <c r="T126" s="372"/>
      <c r="U126" s="364">
        <f>E126*P126</f>
        <v>0</v>
      </c>
      <c r="V126" s="364"/>
      <c r="W126" s="364"/>
    </row>
    <row r="127" spans="1:24" ht="11.1" customHeight="1" x14ac:dyDescent="0.2">
      <c r="A127" s="56"/>
      <c r="B127" s="56"/>
      <c r="C127" s="56"/>
      <c r="D127" s="56"/>
      <c r="E127" s="56"/>
      <c r="F127" s="56"/>
      <c r="G127" s="56"/>
      <c r="H127" s="56"/>
      <c r="I127" s="56"/>
      <c r="J127" s="56"/>
      <c r="K127" s="56"/>
      <c r="L127" s="56"/>
      <c r="M127" s="56"/>
      <c r="N127" s="56"/>
      <c r="O127" s="56"/>
      <c r="P127" s="56"/>
      <c r="Q127" s="56"/>
      <c r="R127" s="56"/>
      <c r="S127" s="56"/>
      <c r="T127" s="56"/>
      <c r="U127" s="56"/>
      <c r="V127" s="56"/>
      <c r="W127" s="56"/>
    </row>
    <row r="128" spans="1:24" ht="13.5" customHeight="1" x14ac:dyDescent="0.2">
      <c r="A128" s="163" t="s">
        <v>230</v>
      </c>
      <c r="B128" s="60"/>
      <c r="C128" s="61"/>
      <c r="D128" s="65"/>
      <c r="E128" s="382">
        <f>SUM(E126:G127)</f>
        <v>0</v>
      </c>
      <c r="F128" s="383"/>
      <c r="G128" s="383"/>
      <c r="H128" s="56"/>
      <c r="I128" s="56"/>
      <c r="J128" s="56"/>
      <c r="K128" s="56"/>
      <c r="L128" s="56"/>
      <c r="M128" s="56"/>
      <c r="N128" s="444" t="s">
        <v>226</v>
      </c>
      <c r="O128" s="445"/>
      <c r="P128" s="445"/>
      <c r="Q128" s="445"/>
      <c r="R128" s="445"/>
      <c r="S128" s="445"/>
      <c r="T128" s="446"/>
      <c r="U128" s="373">
        <f>SUM(U126:U126)</f>
        <v>0</v>
      </c>
      <c r="V128" s="374"/>
      <c r="W128" s="374"/>
    </row>
    <row r="129" spans="1:23" ht="13.5" customHeight="1" x14ac:dyDescent="0.2">
      <c r="A129" s="150"/>
      <c r="B129" s="57"/>
      <c r="C129" s="41"/>
      <c r="D129" s="57"/>
      <c r="E129" s="213"/>
      <c r="F129" s="214"/>
      <c r="G129" s="214"/>
      <c r="H129" s="56"/>
      <c r="I129" s="56"/>
      <c r="J129" s="56"/>
      <c r="K129" s="56"/>
      <c r="L129" s="56"/>
      <c r="M129" s="56"/>
      <c r="N129" s="450" t="s">
        <v>232</v>
      </c>
      <c r="O129" s="450"/>
      <c r="P129" s="450"/>
      <c r="Q129" s="450"/>
      <c r="R129" s="450"/>
      <c r="S129" s="450"/>
      <c r="T129" s="450"/>
      <c r="U129" s="350">
        <v>0</v>
      </c>
      <c r="V129" s="351"/>
      <c r="W129" s="351"/>
    </row>
    <row r="130" spans="1:23" ht="13.5" customHeight="1" x14ac:dyDescent="0.2">
      <c r="A130" s="150"/>
      <c r="B130" s="57"/>
      <c r="C130" s="41"/>
      <c r="D130" s="57"/>
      <c r="E130" s="213"/>
      <c r="F130" s="214"/>
      <c r="G130" s="214"/>
      <c r="H130" s="56"/>
      <c r="I130" s="56"/>
      <c r="J130" s="56"/>
      <c r="K130" s="56"/>
      <c r="L130" s="56"/>
      <c r="M130" s="56"/>
      <c r="N130" s="210"/>
      <c r="O130" s="210"/>
      <c r="P130" s="210"/>
      <c r="Q130" s="210"/>
      <c r="R130" s="210"/>
      <c r="S130" s="210"/>
      <c r="T130" s="210"/>
      <c r="U130" s="211"/>
      <c r="V130" s="212"/>
      <c r="W130" s="212"/>
    </row>
    <row r="131" spans="1:23" ht="13.5" customHeight="1" x14ac:dyDescent="0.2">
      <c r="A131" s="309" t="s">
        <v>331</v>
      </c>
      <c r="B131" s="310"/>
      <c r="C131" s="310"/>
      <c r="D131" s="310"/>
      <c r="E131" s="311"/>
      <c r="F131" s="214"/>
      <c r="G131" s="214"/>
      <c r="H131" s="56"/>
      <c r="I131" s="56"/>
      <c r="J131" s="56"/>
      <c r="K131" s="56"/>
      <c r="L131" s="56"/>
      <c r="M131" s="56"/>
      <c r="N131" s="215"/>
      <c r="O131" s="215"/>
      <c r="P131" s="215"/>
      <c r="Q131" s="215"/>
      <c r="R131" s="215"/>
      <c r="S131" s="215"/>
      <c r="T131" s="215"/>
      <c r="U131" s="216"/>
      <c r="V131" s="217"/>
      <c r="W131" s="217"/>
    </row>
    <row r="132" spans="1:23" ht="12.75" customHeight="1" x14ac:dyDescent="0.2">
      <c r="A132" s="161" t="s">
        <v>235</v>
      </c>
      <c r="B132" s="73"/>
      <c r="C132" s="73"/>
      <c r="D132" s="73"/>
      <c r="E132" s="78"/>
      <c r="F132" s="331" t="s">
        <v>444</v>
      </c>
      <c r="G132" s="354"/>
      <c r="H132" s="354"/>
      <c r="I132" s="354"/>
      <c r="J132" s="332"/>
      <c r="K132" s="331" t="s">
        <v>445</v>
      </c>
      <c r="L132" s="354"/>
      <c r="M132" s="354"/>
      <c r="N132" s="354"/>
      <c r="O132" s="332"/>
      <c r="P132" s="331" t="s">
        <v>446</v>
      </c>
      <c r="Q132" s="354"/>
      <c r="R132" s="354"/>
      <c r="S132" s="354"/>
      <c r="T132" s="332"/>
      <c r="U132" s="331" t="s">
        <v>241</v>
      </c>
      <c r="V132" s="354"/>
      <c r="W132" s="332"/>
    </row>
    <row r="133" spans="1:23" ht="10.5" customHeight="1" x14ac:dyDescent="0.2">
      <c r="A133" s="162" t="s">
        <v>6</v>
      </c>
      <c r="B133" s="74"/>
      <c r="C133" s="74"/>
      <c r="D133" s="74"/>
      <c r="E133" s="75"/>
      <c r="F133" s="357">
        <v>0.89700000000000002</v>
      </c>
      <c r="G133" s="358"/>
      <c r="H133" s="358"/>
      <c r="I133" s="358"/>
      <c r="J133" s="359"/>
      <c r="K133" s="357">
        <v>0.98</v>
      </c>
      <c r="L133" s="358"/>
      <c r="M133" s="358"/>
      <c r="N133" s="358"/>
      <c r="O133" s="359"/>
      <c r="P133" s="357">
        <v>1.125</v>
      </c>
      <c r="Q133" s="358"/>
      <c r="R133" s="358"/>
      <c r="S133" s="358"/>
      <c r="T133" s="359"/>
      <c r="U133" s="357">
        <f>F133*K133*P133</f>
        <v>0.98894249999999995</v>
      </c>
      <c r="V133" s="358"/>
      <c r="W133" s="359"/>
    </row>
    <row r="134" spans="1:23" ht="9.75" customHeight="1" x14ac:dyDescent="0.2">
      <c r="A134" s="150"/>
      <c r="B134" s="57"/>
      <c r="C134" s="57"/>
      <c r="D134" s="57"/>
      <c r="E134" s="57"/>
      <c r="F134" s="230"/>
      <c r="G134" s="231"/>
      <c r="H134" s="231"/>
      <c r="I134" s="231"/>
      <c r="J134" s="231"/>
      <c r="K134" s="231"/>
      <c r="L134" s="231"/>
      <c r="M134" s="231"/>
      <c r="N134" s="231"/>
      <c r="O134" s="231"/>
      <c r="P134" s="231"/>
      <c r="Q134" s="231"/>
      <c r="R134" s="231"/>
      <c r="S134" s="231"/>
      <c r="T134" s="231"/>
      <c r="U134" s="231"/>
      <c r="V134" s="231"/>
      <c r="W134" s="231"/>
    </row>
    <row r="135" spans="1:23" ht="4.5" customHeight="1" x14ac:dyDescent="0.2">
      <c r="A135" s="150"/>
      <c r="B135" s="57"/>
      <c r="C135" s="57"/>
      <c r="D135" s="57"/>
      <c r="E135" s="57"/>
      <c r="F135" s="218"/>
      <c r="G135" s="218"/>
      <c r="H135" s="218"/>
      <c r="I135" s="218"/>
      <c r="J135" s="218"/>
      <c r="K135" s="218"/>
      <c r="L135" s="218"/>
      <c r="M135" s="218"/>
      <c r="N135" s="218"/>
      <c r="O135" s="218"/>
      <c r="P135" s="218"/>
      <c r="Q135" s="218"/>
      <c r="R135" s="218"/>
      <c r="S135" s="218"/>
      <c r="T135" s="218"/>
      <c r="U135" s="218"/>
      <c r="V135" s="218"/>
      <c r="W135" s="218"/>
    </row>
    <row r="136" spans="1:23" ht="13.5" customHeight="1" x14ac:dyDescent="0.2">
      <c r="A136" s="470" t="s">
        <v>452</v>
      </c>
      <c r="B136" s="471"/>
      <c r="C136" s="471"/>
      <c r="D136" s="471"/>
      <c r="E136" s="472"/>
      <c r="F136" s="56"/>
      <c r="G136" s="56"/>
      <c r="H136" s="56"/>
      <c r="I136" s="56"/>
      <c r="J136" s="56"/>
      <c r="K136" s="56"/>
      <c r="L136" s="56"/>
      <c r="M136" s="56"/>
    </row>
    <row r="137" spans="1:23" ht="11.1" customHeight="1" x14ac:dyDescent="0.2">
      <c r="A137" s="467" t="s">
        <v>332</v>
      </c>
      <c r="B137" s="468"/>
      <c r="C137" s="468"/>
      <c r="D137" s="468"/>
      <c r="E137" s="469"/>
      <c r="F137" s="331" t="s">
        <v>215</v>
      </c>
      <c r="G137" s="332"/>
      <c r="H137" s="316" t="s">
        <v>233</v>
      </c>
      <c r="I137" s="317"/>
      <c r="J137" s="318"/>
      <c r="K137" s="331" t="s">
        <v>324</v>
      </c>
      <c r="L137" s="332"/>
      <c r="M137" s="352" t="s">
        <v>2</v>
      </c>
      <c r="N137" s="331" t="s">
        <v>225</v>
      </c>
      <c r="O137" s="332"/>
      <c r="P137" s="360" t="s">
        <v>220</v>
      </c>
      <c r="Q137" s="360"/>
      <c r="R137" s="360"/>
      <c r="S137" s="331" t="s">
        <v>3</v>
      </c>
      <c r="T137" s="332"/>
      <c r="U137" s="331" t="s">
        <v>223</v>
      </c>
      <c r="V137" s="354"/>
      <c r="W137" s="332"/>
    </row>
    <row r="138" spans="1:23" ht="11.1" customHeight="1" x14ac:dyDescent="0.2">
      <c r="A138" s="326"/>
      <c r="B138" s="325"/>
      <c r="C138" s="325"/>
      <c r="D138" s="325"/>
      <c r="E138" s="327"/>
      <c r="F138" s="333"/>
      <c r="G138" s="334"/>
      <c r="H138" s="319"/>
      <c r="I138" s="320"/>
      <c r="J138" s="321"/>
      <c r="K138" s="333"/>
      <c r="L138" s="334"/>
      <c r="M138" s="353"/>
      <c r="N138" s="333"/>
      <c r="O138" s="334"/>
      <c r="P138" s="353" t="s">
        <v>5</v>
      </c>
      <c r="Q138" s="353"/>
      <c r="R138" s="353"/>
      <c r="S138" s="333"/>
      <c r="T138" s="334"/>
      <c r="U138" s="333"/>
      <c r="V138" s="355"/>
      <c r="W138" s="334"/>
    </row>
    <row r="139" spans="1:23" ht="11.1" customHeight="1" x14ac:dyDescent="0.2">
      <c r="A139" s="328"/>
      <c r="B139" s="329"/>
      <c r="C139" s="329"/>
      <c r="D139" s="329"/>
      <c r="E139" s="330"/>
      <c r="F139" s="335"/>
      <c r="G139" s="336"/>
      <c r="H139" s="322"/>
      <c r="I139" s="323"/>
      <c r="J139" s="324"/>
      <c r="K139" s="335"/>
      <c r="L139" s="336"/>
      <c r="M139" s="343"/>
      <c r="N139" s="335"/>
      <c r="O139" s="336"/>
      <c r="P139" s="343" t="s">
        <v>229</v>
      </c>
      <c r="Q139" s="343"/>
      <c r="R139" s="343"/>
      <c r="S139" s="335"/>
      <c r="T139" s="336"/>
      <c r="U139" s="335"/>
      <c r="V139" s="356"/>
      <c r="W139" s="336"/>
    </row>
    <row r="140" spans="1:23" ht="15" customHeight="1" x14ac:dyDescent="0.2">
      <c r="A140" s="462" t="s">
        <v>449</v>
      </c>
      <c r="B140" s="463"/>
      <c r="C140" s="463"/>
      <c r="D140" s="463"/>
      <c r="E140" s="464"/>
      <c r="F140" s="397">
        <v>198.5</v>
      </c>
      <c r="G140" s="397"/>
      <c r="H140" s="371">
        <v>23453.46</v>
      </c>
      <c r="I140" s="371"/>
      <c r="J140" s="371"/>
      <c r="K140" s="337" t="s">
        <v>436</v>
      </c>
      <c r="L140" s="337"/>
      <c r="M140" s="219">
        <f>U133</f>
        <v>0.98894249999999995</v>
      </c>
      <c r="N140" s="475" t="s">
        <v>340</v>
      </c>
      <c r="O140" s="476"/>
      <c r="P140" s="371">
        <f>H140*M140</f>
        <v>23194.123366049997</v>
      </c>
      <c r="Q140" s="371"/>
      <c r="R140" s="371"/>
      <c r="S140" s="385">
        <v>100</v>
      </c>
      <c r="T140" s="385"/>
      <c r="U140" s="340">
        <f>(F140*P140)</f>
        <v>4604033.4881609241</v>
      </c>
      <c r="V140" s="340"/>
      <c r="W140" s="340"/>
    </row>
    <row r="141" spans="1:23" ht="6" customHeight="1" x14ac:dyDescent="0.2">
      <c r="A141" s="462"/>
      <c r="B141" s="463"/>
      <c r="C141" s="463"/>
      <c r="D141" s="463"/>
      <c r="E141" s="464"/>
      <c r="F141" s="385"/>
      <c r="G141" s="385"/>
      <c r="H141" s="365"/>
      <c r="I141" s="366"/>
      <c r="J141" s="367"/>
      <c r="K141" s="337"/>
      <c r="L141" s="337"/>
      <c r="M141" s="137"/>
      <c r="N141" s="477"/>
      <c r="O141" s="478"/>
      <c r="P141" s="371"/>
      <c r="Q141" s="371"/>
      <c r="R141" s="371"/>
      <c r="S141" s="338"/>
      <c r="T141" s="339"/>
      <c r="U141" s="340"/>
      <c r="V141" s="340"/>
      <c r="W141" s="340"/>
    </row>
    <row r="142" spans="1:23" ht="12" customHeight="1" x14ac:dyDescent="0.2">
      <c r="A142" s="462"/>
      <c r="B142" s="463"/>
      <c r="C142" s="463"/>
      <c r="D142" s="463"/>
      <c r="E142" s="464"/>
      <c r="F142" s="341" t="s">
        <v>323</v>
      </c>
      <c r="G142" s="342"/>
      <c r="H142" s="386"/>
      <c r="I142" s="386"/>
      <c r="J142" s="386"/>
      <c r="K142" s="390"/>
      <c r="L142" s="391"/>
      <c r="M142" s="381"/>
      <c r="N142" s="381"/>
      <c r="O142" s="381"/>
      <c r="P142" s="387"/>
      <c r="Q142" s="388"/>
      <c r="R142" s="389"/>
      <c r="S142" s="380"/>
      <c r="T142" s="380"/>
      <c r="U142" s="378"/>
      <c r="V142" s="379"/>
      <c r="W142" s="379"/>
    </row>
    <row r="143" spans="1:23" ht="12" customHeight="1" x14ac:dyDescent="0.2">
      <c r="A143" s="81"/>
      <c r="B143" s="81"/>
      <c r="C143" s="81"/>
      <c r="D143" s="81"/>
      <c r="E143" s="81"/>
      <c r="F143" s="226"/>
      <c r="G143" s="226"/>
      <c r="H143" s="220"/>
      <c r="I143" s="220"/>
      <c r="J143" s="220"/>
      <c r="K143" s="221"/>
      <c r="L143" s="221"/>
      <c r="M143" s="222"/>
      <c r="N143" s="222"/>
      <c r="O143" s="222"/>
      <c r="P143" s="220"/>
      <c r="Q143" s="220"/>
      <c r="R143" s="220"/>
      <c r="S143" s="223"/>
      <c r="T143" s="223"/>
      <c r="U143" s="224"/>
      <c r="V143" s="225"/>
      <c r="W143" s="225"/>
    </row>
    <row r="144" spans="1:23" ht="12" customHeight="1" x14ac:dyDescent="0.2">
      <c r="A144" s="484" t="s">
        <v>453</v>
      </c>
      <c r="B144" s="485"/>
      <c r="C144" s="485"/>
      <c r="D144" s="485"/>
      <c r="E144" s="486"/>
      <c r="F144" s="226"/>
      <c r="G144" s="226"/>
      <c r="H144" s="220"/>
      <c r="I144" s="220"/>
      <c r="J144" s="220"/>
      <c r="K144" s="221"/>
      <c r="L144" s="221"/>
      <c r="M144" s="222"/>
      <c r="N144" s="222"/>
      <c r="O144" s="222"/>
      <c r="P144" s="220"/>
      <c r="Q144" s="220"/>
      <c r="R144" s="220"/>
      <c r="S144" s="223"/>
      <c r="T144" s="223"/>
      <c r="U144" s="224"/>
      <c r="V144" s="225"/>
      <c r="W144" s="225"/>
    </row>
    <row r="145" spans="1:23" ht="9" customHeight="1" x14ac:dyDescent="0.2">
      <c r="A145" s="467" t="s">
        <v>332</v>
      </c>
      <c r="B145" s="468"/>
      <c r="C145" s="468"/>
      <c r="D145" s="468"/>
      <c r="E145" s="469"/>
      <c r="F145" s="331" t="s">
        <v>215</v>
      </c>
      <c r="G145" s="332"/>
      <c r="H145" s="316" t="s">
        <v>233</v>
      </c>
      <c r="I145" s="317"/>
      <c r="J145" s="318"/>
      <c r="K145" s="331" t="s">
        <v>324</v>
      </c>
      <c r="L145" s="332"/>
      <c r="M145" s="352" t="s">
        <v>2</v>
      </c>
      <c r="N145" s="331" t="s">
        <v>225</v>
      </c>
      <c r="O145" s="332"/>
      <c r="P145" s="360" t="s">
        <v>220</v>
      </c>
      <c r="Q145" s="360"/>
      <c r="R145" s="360"/>
      <c r="S145" s="331" t="s">
        <v>3</v>
      </c>
      <c r="T145" s="332"/>
      <c r="U145" s="331" t="s">
        <v>223</v>
      </c>
      <c r="V145" s="354"/>
      <c r="W145" s="332"/>
    </row>
    <row r="146" spans="1:23" ht="9" customHeight="1" x14ac:dyDescent="0.2">
      <c r="A146" s="326"/>
      <c r="B146" s="325"/>
      <c r="C146" s="325"/>
      <c r="D146" s="325"/>
      <c r="E146" s="327"/>
      <c r="F146" s="333"/>
      <c r="G146" s="334"/>
      <c r="H146" s="319"/>
      <c r="I146" s="320"/>
      <c r="J146" s="321"/>
      <c r="K146" s="333"/>
      <c r="L146" s="334"/>
      <c r="M146" s="353"/>
      <c r="N146" s="333"/>
      <c r="O146" s="334"/>
      <c r="P146" s="353" t="s">
        <v>5</v>
      </c>
      <c r="Q146" s="353"/>
      <c r="R146" s="353"/>
      <c r="S146" s="333"/>
      <c r="T146" s="334"/>
      <c r="U146" s="333"/>
      <c r="V146" s="355"/>
      <c r="W146" s="334"/>
    </row>
    <row r="147" spans="1:23" ht="9" customHeight="1" x14ac:dyDescent="0.2">
      <c r="A147" s="328"/>
      <c r="B147" s="329"/>
      <c r="C147" s="329"/>
      <c r="D147" s="329"/>
      <c r="E147" s="330"/>
      <c r="F147" s="335"/>
      <c r="G147" s="336"/>
      <c r="H147" s="322"/>
      <c r="I147" s="323"/>
      <c r="J147" s="324"/>
      <c r="K147" s="335"/>
      <c r="L147" s="336"/>
      <c r="M147" s="343"/>
      <c r="N147" s="335"/>
      <c r="O147" s="336"/>
      <c r="P147" s="343" t="s">
        <v>229</v>
      </c>
      <c r="Q147" s="343"/>
      <c r="R147" s="343"/>
      <c r="S147" s="335"/>
      <c r="T147" s="336"/>
      <c r="U147" s="335"/>
      <c r="V147" s="356"/>
      <c r="W147" s="336"/>
    </row>
    <row r="148" spans="1:23" ht="12" customHeight="1" x14ac:dyDescent="0.2">
      <c r="A148" s="462" t="s">
        <v>450</v>
      </c>
      <c r="B148" s="463"/>
      <c r="C148" s="463"/>
      <c r="D148" s="463"/>
      <c r="E148" s="464"/>
      <c r="F148" s="397">
        <v>9.3440999999999992</v>
      </c>
      <c r="G148" s="397"/>
      <c r="H148" s="371">
        <v>1800</v>
      </c>
      <c r="I148" s="371"/>
      <c r="J148" s="371"/>
      <c r="K148" s="337" t="s">
        <v>436</v>
      </c>
      <c r="L148" s="337"/>
      <c r="M148" s="219">
        <v>1</v>
      </c>
      <c r="N148" s="312" t="s">
        <v>340</v>
      </c>
      <c r="O148" s="313"/>
      <c r="P148" s="371">
        <f t="shared" ref="P148:P155" si="0">H148*M148</f>
        <v>1800</v>
      </c>
      <c r="Q148" s="371"/>
      <c r="R148" s="371"/>
      <c r="S148" s="385">
        <v>100</v>
      </c>
      <c r="T148" s="385"/>
      <c r="U148" s="340">
        <f t="shared" ref="U148:U155" si="1">(F148*P148)</f>
        <v>16819.379999999997</v>
      </c>
      <c r="V148" s="340"/>
      <c r="W148" s="340"/>
    </row>
    <row r="149" spans="1:23" ht="12" customHeight="1" x14ac:dyDescent="0.2">
      <c r="A149" s="462" t="s">
        <v>448</v>
      </c>
      <c r="B149" s="463"/>
      <c r="C149" s="463"/>
      <c r="D149" s="463"/>
      <c r="E149" s="464"/>
      <c r="F149" s="385">
        <v>30.88</v>
      </c>
      <c r="G149" s="385"/>
      <c r="H149" s="365">
        <v>4200</v>
      </c>
      <c r="I149" s="366"/>
      <c r="J149" s="367"/>
      <c r="K149" s="337" t="s">
        <v>436</v>
      </c>
      <c r="L149" s="337"/>
      <c r="M149" s="219">
        <f>U133</f>
        <v>0.98894249999999995</v>
      </c>
      <c r="N149" s="314"/>
      <c r="O149" s="315"/>
      <c r="P149" s="371">
        <f t="shared" si="0"/>
        <v>4153.5585000000001</v>
      </c>
      <c r="Q149" s="371"/>
      <c r="R149" s="371"/>
      <c r="S149" s="338">
        <v>100</v>
      </c>
      <c r="T149" s="339"/>
      <c r="U149" s="340">
        <f t="shared" si="1"/>
        <v>128261.88648</v>
      </c>
      <c r="V149" s="340"/>
      <c r="W149" s="340"/>
    </row>
    <row r="150" spans="1:23" ht="12" customHeight="1" x14ac:dyDescent="0.2">
      <c r="A150" s="462" t="s">
        <v>459</v>
      </c>
      <c r="B150" s="463"/>
      <c r="C150" s="463"/>
      <c r="D150" s="463"/>
      <c r="E150" s="464"/>
      <c r="F150" s="385">
        <v>19</v>
      </c>
      <c r="G150" s="385"/>
      <c r="H150" s="365">
        <v>1800</v>
      </c>
      <c r="I150" s="366"/>
      <c r="J150" s="367"/>
      <c r="K150" s="337" t="s">
        <v>436</v>
      </c>
      <c r="L150" s="337"/>
      <c r="M150" s="219">
        <v>1</v>
      </c>
      <c r="N150" s="314"/>
      <c r="O150" s="315"/>
      <c r="P150" s="371">
        <f t="shared" si="0"/>
        <v>1800</v>
      </c>
      <c r="Q150" s="371"/>
      <c r="R150" s="371"/>
      <c r="S150" s="338">
        <v>100</v>
      </c>
      <c r="T150" s="339"/>
      <c r="U150" s="340">
        <f t="shared" si="1"/>
        <v>34200</v>
      </c>
      <c r="V150" s="340"/>
      <c r="W150" s="340"/>
    </row>
    <row r="151" spans="1:23" ht="12" customHeight="1" x14ac:dyDescent="0.2">
      <c r="A151" s="462" t="s">
        <v>460</v>
      </c>
      <c r="B151" s="463"/>
      <c r="C151" s="463"/>
      <c r="D151" s="463"/>
      <c r="E151" s="464"/>
      <c r="F151" s="385">
        <v>24.78</v>
      </c>
      <c r="G151" s="385"/>
      <c r="H151" s="365">
        <v>3376.16</v>
      </c>
      <c r="I151" s="366"/>
      <c r="J151" s="367"/>
      <c r="K151" s="337" t="s">
        <v>436</v>
      </c>
      <c r="L151" s="337"/>
      <c r="M151" s="219">
        <f>U133</f>
        <v>0.98894249999999995</v>
      </c>
      <c r="N151" s="314"/>
      <c r="O151" s="315"/>
      <c r="P151" s="371">
        <f t="shared" si="0"/>
        <v>3338.8281107999996</v>
      </c>
      <c r="Q151" s="371"/>
      <c r="R151" s="371"/>
      <c r="S151" s="338">
        <v>100</v>
      </c>
      <c r="T151" s="339"/>
      <c r="U151" s="340">
        <f t="shared" si="1"/>
        <v>82736.160585623991</v>
      </c>
      <c r="V151" s="340"/>
      <c r="W151" s="340"/>
    </row>
    <row r="152" spans="1:23" ht="12" customHeight="1" x14ac:dyDescent="0.2">
      <c r="A152" s="462" t="s">
        <v>451</v>
      </c>
      <c r="B152" s="463"/>
      <c r="C152" s="463"/>
      <c r="D152" s="463"/>
      <c r="E152" s="464"/>
      <c r="F152" s="385">
        <v>6.24</v>
      </c>
      <c r="G152" s="385"/>
      <c r="H152" s="365">
        <v>1800</v>
      </c>
      <c r="I152" s="366"/>
      <c r="J152" s="367"/>
      <c r="K152" s="337" t="s">
        <v>436</v>
      </c>
      <c r="L152" s="337"/>
      <c r="M152" s="219">
        <v>1</v>
      </c>
      <c r="N152" s="314"/>
      <c r="O152" s="315"/>
      <c r="P152" s="371">
        <f t="shared" si="0"/>
        <v>1800</v>
      </c>
      <c r="Q152" s="371"/>
      <c r="R152" s="371"/>
      <c r="S152" s="338">
        <v>100</v>
      </c>
      <c r="T152" s="339"/>
      <c r="U152" s="340">
        <f t="shared" si="1"/>
        <v>11232</v>
      </c>
      <c r="V152" s="340"/>
      <c r="W152" s="340"/>
    </row>
    <row r="153" spans="1:23" ht="12" customHeight="1" x14ac:dyDescent="0.2">
      <c r="A153" s="462" t="s">
        <v>458</v>
      </c>
      <c r="B153" s="463"/>
      <c r="C153" s="463"/>
      <c r="D153" s="463"/>
      <c r="E153" s="464"/>
      <c r="F153" s="385">
        <v>45.53</v>
      </c>
      <c r="G153" s="385"/>
      <c r="H153" s="365">
        <v>5864.49</v>
      </c>
      <c r="I153" s="366"/>
      <c r="J153" s="367"/>
      <c r="K153" s="337" t="s">
        <v>427</v>
      </c>
      <c r="L153" s="337"/>
      <c r="M153" s="219">
        <f>U133</f>
        <v>0.98894249999999995</v>
      </c>
      <c r="N153" s="314"/>
      <c r="O153" s="315"/>
      <c r="P153" s="371">
        <f t="shared" si="0"/>
        <v>5799.6434018249993</v>
      </c>
      <c r="Q153" s="371"/>
      <c r="R153" s="371"/>
      <c r="S153" s="338">
        <v>100</v>
      </c>
      <c r="T153" s="339"/>
      <c r="U153" s="340">
        <f t="shared" si="1"/>
        <v>264057.76408509223</v>
      </c>
      <c r="V153" s="340"/>
      <c r="W153" s="340"/>
    </row>
    <row r="154" spans="1:23" ht="12" customHeight="1" x14ac:dyDescent="0.2">
      <c r="A154" s="462" t="s">
        <v>477</v>
      </c>
      <c r="B154" s="463"/>
      <c r="C154" s="463"/>
      <c r="D154" s="463"/>
      <c r="E154" s="464"/>
      <c r="F154" s="385">
        <v>4.5</v>
      </c>
      <c r="G154" s="385"/>
      <c r="H154" s="365">
        <v>45000</v>
      </c>
      <c r="I154" s="366"/>
      <c r="J154" s="367"/>
      <c r="K154" s="337" t="s">
        <v>427</v>
      </c>
      <c r="L154" s="337"/>
      <c r="M154" s="219">
        <f>U133</f>
        <v>0.98894249999999995</v>
      </c>
      <c r="N154" s="314"/>
      <c r="O154" s="315"/>
      <c r="P154" s="371">
        <f t="shared" si="0"/>
        <v>44502.412499999999</v>
      </c>
      <c r="Q154" s="371"/>
      <c r="R154" s="371"/>
      <c r="S154" s="338">
        <v>100</v>
      </c>
      <c r="T154" s="339"/>
      <c r="U154" s="340">
        <f t="shared" si="1"/>
        <v>200260.85624999998</v>
      </c>
      <c r="V154" s="340"/>
      <c r="W154" s="340"/>
    </row>
    <row r="155" spans="1:23" ht="10.5" x14ac:dyDescent="0.2">
      <c r="A155" s="462" t="s">
        <v>461</v>
      </c>
      <c r="B155" s="463"/>
      <c r="C155" s="463"/>
      <c r="D155" s="463"/>
      <c r="E155" s="464"/>
      <c r="F155" s="385">
        <v>1</v>
      </c>
      <c r="G155" s="385"/>
      <c r="H155" s="365">
        <v>97193.7</v>
      </c>
      <c r="I155" s="366"/>
      <c r="J155" s="367"/>
      <c r="K155" s="337" t="s">
        <v>435</v>
      </c>
      <c r="L155" s="337"/>
      <c r="M155" s="219">
        <v>1</v>
      </c>
      <c r="N155" s="482"/>
      <c r="O155" s="483"/>
      <c r="P155" s="371">
        <f t="shared" si="0"/>
        <v>97193.7</v>
      </c>
      <c r="Q155" s="371"/>
      <c r="R155" s="371"/>
      <c r="S155" s="338">
        <v>100</v>
      </c>
      <c r="T155" s="339"/>
      <c r="U155" s="340">
        <f t="shared" si="1"/>
        <v>97193.7</v>
      </c>
      <c r="V155" s="340"/>
      <c r="W155" s="340"/>
    </row>
    <row r="156" spans="1:23" ht="12" customHeight="1" x14ac:dyDescent="0.2">
      <c r="A156" s="462"/>
      <c r="B156" s="463"/>
      <c r="C156" s="463"/>
      <c r="D156" s="463"/>
      <c r="E156" s="464"/>
      <c r="F156" s="341" t="s">
        <v>323</v>
      </c>
      <c r="G156" s="342"/>
      <c r="H156" s="386"/>
      <c r="I156" s="386"/>
      <c r="J156" s="386"/>
      <c r="K156" s="390"/>
      <c r="L156" s="391"/>
      <c r="M156" s="381"/>
      <c r="N156" s="381"/>
      <c r="O156" s="381"/>
      <c r="P156" s="387"/>
      <c r="Q156" s="388"/>
      <c r="R156" s="389"/>
      <c r="S156" s="380"/>
      <c r="T156" s="380"/>
      <c r="U156" s="378"/>
      <c r="V156" s="379"/>
      <c r="W156" s="379"/>
    </row>
    <row r="157" spans="1:23" ht="11.1" customHeight="1" x14ac:dyDescent="0.2">
      <c r="A157" s="56"/>
      <c r="B157" s="56"/>
      <c r="C157" s="56"/>
      <c r="D157" s="56"/>
      <c r="E157" s="56"/>
      <c r="F157" s="56"/>
      <c r="G157" s="56"/>
      <c r="H157" s="56"/>
      <c r="I157" s="56"/>
      <c r="J157" s="56"/>
      <c r="K157" s="56"/>
      <c r="L157" s="56"/>
      <c r="M157" s="56"/>
      <c r="N157" s="56"/>
      <c r="O157" s="56"/>
      <c r="P157" s="56"/>
      <c r="Q157" s="56"/>
      <c r="R157" s="56"/>
      <c r="S157" s="56"/>
      <c r="T157" s="56"/>
      <c r="U157" s="56"/>
      <c r="V157" s="56"/>
      <c r="W157" s="56"/>
    </row>
    <row r="158" spans="1:23" ht="11.25" customHeight="1" x14ac:dyDescent="0.2">
      <c r="A158" s="56"/>
      <c r="B158" s="68"/>
      <c r="C158" s="56"/>
      <c r="D158" s="68"/>
      <c r="E158" s="56"/>
      <c r="F158" s="56"/>
      <c r="G158" s="56"/>
      <c r="H158" s="56"/>
      <c r="I158" s="56"/>
      <c r="J158" s="56"/>
      <c r="K158" s="56"/>
      <c r="L158" s="56"/>
      <c r="M158" s="293" t="s">
        <v>325</v>
      </c>
      <c r="N158" s="293"/>
      <c r="O158" s="293"/>
      <c r="P158" s="293"/>
      <c r="Q158" s="293"/>
      <c r="R158" s="293"/>
      <c r="S158" s="293"/>
      <c r="T158" s="443"/>
      <c r="U158" s="479">
        <f>SUM(U140,U148,U149,U150,U152,U153,U155,U151,U154)</f>
        <v>5438795.2355616409</v>
      </c>
      <c r="V158" s="480"/>
      <c r="W158" s="481"/>
    </row>
    <row r="159" spans="1:23" ht="11.1" customHeight="1" x14ac:dyDescent="0.2">
      <c r="A159" s="56"/>
      <c r="B159" s="56"/>
      <c r="C159" s="56"/>
      <c r="D159" s="56"/>
      <c r="E159" s="56"/>
      <c r="F159" s="56"/>
      <c r="G159" s="56"/>
      <c r="H159" s="56"/>
      <c r="I159" s="56"/>
      <c r="J159" s="56"/>
      <c r="K159" s="56"/>
      <c r="L159" s="56"/>
      <c r="M159" s="320"/>
      <c r="N159" s="320"/>
      <c r="O159" s="320"/>
      <c r="P159" s="320"/>
      <c r="Q159" s="320"/>
      <c r="R159" s="320"/>
      <c r="S159" s="320"/>
      <c r="T159" s="320"/>
      <c r="U159" s="433"/>
      <c r="V159" s="433"/>
      <c r="W159" s="433"/>
    </row>
    <row r="160" spans="1:23" ht="11.1" customHeight="1" x14ac:dyDescent="0.2">
      <c r="A160" s="62"/>
      <c r="B160" s="62"/>
      <c r="C160" s="62"/>
      <c r="D160" s="62"/>
      <c r="E160" s="62"/>
      <c r="F160" s="62"/>
      <c r="G160" s="62"/>
      <c r="H160" s="62"/>
      <c r="I160" s="62"/>
      <c r="J160" s="426" t="s">
        <v>433</v>
      </c>
      <c r="K160" s="427"/>
      <c r="L160" s="427"/>
      <c r="M160" s="427"/>
      <c r="N160" s="427"/>
      <c r="O160" s="428"/>
      <c r="P160" s="62"/>
      <c r="Q160" s="62"/>
      <c r="R160" s="62"/>
      <c r="S160" s="62"/>
      <c r="T160" s="62"/>
      <c r="U160" s="62"/>
      <c r="V160" s="62"/>
      <c r="W160" s="62"/>
    </row>
    <row r="161" spans="1:27" ht="11.1" customHeight="1" x14ac:dyDescent="0.2">
      <c r="G161" s="42"/>
      <c r="H161" s="42"/>
      <c r="I161" s="42"/>
      <c r="J161" s="42"/>
      <c r="K161" s="42"/>
      <c r="L161" s="42"/>
      <c r="M161" s="42"/>
      <c r="N161" s="42"/>
      <c r="O161" s="42"/>
      <c r="S161" s="227"/>
      <c r="T161" s="227"/>
      <c r="U161" s="228"/>
    </row>
    <row r="162" spans="1:27" ht="11.1" customHeight="1" x14ac:dyDescent="0.2">
      <c r="J162" s="86"/>
      <c r="K162" s="86"/>
      <c r="L162" s="86"/>
      <c r="M162" s="86"/>
      <c r="N162" s="86"/>
      <c r="O162" s="88"/>
      <c r="P162" s="88"/>
      <c r="Q162" s="88"/>
      <c r="R162" s="91"/>
      <c r="S162" s="91"/>
      <c r="T162" s="92"/>
      <c r="U162" s="92"/>
      <c r="V162" s="92"/>
      <c r="W162" s="92"/>
    </row>
    <row r="163" spans="1:27" ht="15" customHeight="1" x14ac:dyDescent="0.2">
      <c r="A163" s="69"/>
      <c r="B163" s="70"/>
      <c r="C163" s="70"/>
      <c r="D163" s="70"/>
      <c r="E163" s="71"/>
      <c r="F163" s="71"/>
      <c r="G163" s="71"/>
      <c r="H163" s="70"/>
      <c r="I163" s="70"/>
      <c r="J163" s="85"/>
      <c r="K163" s="85"/>
      <c r="L163" s="85"/>
      <c r="M163" s="85"/>
      <c r="N163" s="85"/>
      <c r="O163" s="89"/>
      <c r="P163" s="89"/>
      <c r="Q163" s="87"/>
      <c r="R163" s="90"/>
      <c r="S163" s="169" t="s">
        <v>327</v>
      </c>
      <c r="T163" s="435">
        <f>ROUND(U158,-3)</f>
        <v>5439000</v>
      </c>
      <c r="U163" s="436"/>
      <c r="V163" s="436"/>
      <c r="W163" s="437"/>
    </row>
    <row r="164" spans="1:27" ht="11.1" customHeight="1" x14ac:dyDescent="0.2">
      <c r="A164" s="67" t="s">
        <v>1</v>
      </c>
      <c r="E164" s="47"/>
      <c r="F164" s="47"/>
      <c r="G164" s="47"/>
      <c r="O164" s="47"/>
      <c r="P164" s="47"/>
    </row>
    <row r="165" spans="1:27" ht="14.25" customHeight="1" x14ac:dyDescent="0.2">
      <c r="A165" s="67"/>
      <c r="L165" s="81"/>
      <c r="M165" s="67"/>
    </row>
    <row r="166" spans="1:27" ht="12.75" customHeight="1" x14ac:dyDescent="0.2">
      <c r="G166" s="429" t="s">
        <v>336</v>
      </c>
      <c r="H166" s="430"/>
      <c r="I166" s="430"/>
      <c r="J166" s="430"/>
      <c r="K166" s="430"/>
      <c r="L166" s="430"/>
      <c r="M166" s="430"/>
      <c r="N166" s="430"/>
      <c r="O166" s="430"/>
      <c r="P166" s="430"/>
      <c r="Q166" s="431"/>
    </row>
    <row r="167" spans="1:27" ht="11.1" customHeight="1" x14ac:dyDescent="0.2">
      <c r="A167" s="56"/>
      <c r="B167" s="45"/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</row>
    <row r="168" spans="1:27" ht="11.1" customHeight="1" x14ac:dyDescent="0.2">
      <c r="A168" s="51"/>
      <c r="B168" s="77"/>
      <c r="C168" s="77"/>
      <c r="D168" s="77"/>
      <c r="E168" s="77"/>
      <c r="F168" s="77"/>
      <c r="G168" s="77"/>
      <c r="H168" s="77"/>
      <c r="I168" s="77"/>
      <c r="J168" s="77"/>
      <c r="K168" s="77"/>
      <c r="L168" s="77"/>
      <c r="M168" s="77"/>
      <c r="N168" s="77"/>
      <c r="O168" s="77"/>
      <c r="P168" s="77"/>
      <c r="Q168" s="77"/>
      <c r="R168" s="77"/>
      <c r="S168" s="77"/>
      <c r="T168" s="77"/>
      <c r="U168" s="77"/>
      <c r="V168" s="66"/>
      <c r="W168" s="76"/>
    </row>
    <row r="169" spans="1:27" ht="11.1" customHeight="1" x14ac:dyDescent="0.2">
      <c r="A169" s="43"/>
      <c r="B169" s="164" t="s">
        <v>338</v>
      </c>
      <c r="C169" s="62"/>
      <c r="D169" s="62"/>
      <c r="E169" s="45"/>
      <c r="F169" s="45"/>
      <c r="G169" s="45"/>
      <c r="H169" s="170"/>
      <c r="I169" s="170"/>
      <c r="J169" s="170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56"/>
      <c r="W169" s="64"/>
    </row>
    <row r="170" spans="1:27" ht="8.25" customHeight="1" x14ac:dyDescent="0.2">
      <c r="A170" s="43"/>
      <c r="B170" s="62" t="s">
        <v>476</v>
      </c>
      <c r="C170" s="62"/>
      <c r="D170" s="62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56"/>
      <c r="W170" s="64"/>
    </row>
    <row r="171" spans="1:27" ht="11.1" customHeight="1" x14ac:dyDescent="0.2">
      <c r="A171" s="45"/>
      <c r="B171" s="62" t="s">
        <v>350</v>
      </c>
      <c r="C171" s="62"/>
      <c r="D171" s="139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56"/>
      <c r="Q171" s="45"/>
      <c r="R171" s="45"/>
      <c r="S171" s="45"/>
      <c r="T171" s="45"/>
      <c r="U171" s="45"/>
      <c r="V171" s="56"/>
      <c r="W171" s="56"/>
    </row>
    <row r="172" spans="1:27" ht="11.1" customHeight="1" x14ac:dyDescent="0.2">
      <c r="A172" s="45"/>
      <c r="B172" s="45"/>
      <c r="C172" s="62"/>
      <c r="D172" s="139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56"/>
      <c r="Q172" s="45"/>
      <c r="R172" s="45"/>
      <c r="S172" s="45"/>
      <c r="T172" s="45"/>
      <c r="U172" s="45"/>
      <c r="V172" s="56"/>
      <c r="W172" s="56"/>
    </row>
    <row r="173" spans="1:27" ht="8.25" customHeight="1" x14ac:dyDescent="0.2"/>
    <row r="174" spans="1:27" ht="17.25" customHeight="1" thickBot="1" x14ac:dyDescent="0.25">
      <c r="A174" s="62"/>
      <c r="B174" s="62"/>
      <c r="C174" s="62"/>
      <c r="D174" s="62"/>
      <c r="E174" s="62"/>
      <c r="F174" s="62"/>
      <c r="G174" s="62"/>
      <c r="H174" s="62"/>
      <c r="I174" s="62"/>
      <c r="J174" s="298" t="s">
        <v>434</v>
      </c>
      <c r="K174" s="299"/>
      <c r="L174" s="299"/>
      <c r="M174" s="299"/>
      <c r="N174" s="299"/>
      <c r="O174" s="300"/>
      <c r="P174" s="62"/>
      <c r="Q174" s="62"/>
      <c r="R174" s="62"/>
      <c r="S174" s="62"/>
      <c r="T174" s="62"/>
      <c r="U174" s="62"/>
      <c r="V174" s="62"/>
      <c r="W174" s="62"/>
    </row>
    <row r="175" spans="1:27" ht="11.1" customHeight="1" thickBot="1" x14ac:dyDescent="0.25">
      <c r="Z175" s="465" t="s">
        <v>495</v>
      </c>
      <c r="AA175" s="466"/>
    </row>
    <row r="176" spans="1:27" ht="11.1" customHeight="1" x14ac:dyDescent="0.2">
      <c r="A176" s="51"/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3"/>
    </row>
    <row r="177" spans="1:48" ht="15" customHeight="1" x14ac:dyDescent="0.2">
      <c r="A177" s="43"/>
      <c r="F177" s="208" t="s">
        <v>447</v>
      </c>
      <c r="G177" s="392">
        <v>106.447</v>
      </c>
      <c r="H177" s="393"/>
      <c r="I177" s="393"/>
      <c r="J177" s="394"/>
      <c r="L177" s="189" t="s">
        <v>2</v>
      </c>
      <c r="M177" s="395">
        <f>G177/G178</f>
        <v>0.78223838918283362</v>
      </c>
      <c r="N177" s="396"/>
      <c r="Z177" s="331" t="s">
        <v>222</v>
      </c>
      <c r="AA177" s="354"/>
      <c r="AB177" s="354"/>
      <c r="AC177" s="332"/>
      <c r="AD177" s="316" t="s">
        <v>4</v>
      </c>
      <c r="AE177" s="317"/>
      <c r="AF177" s="318"/>
      <c r="AG177" s="360" t="s">
        <v>7</v>
      </c>
      <c r="AH177" s="360"/>
      <c r="AI177" s="360"/>
      <c r="AJ177" s="316" t="s">
        <v>2</v>
      </c>
      <c r="AK177" s="318"/>
      <c r="AL177" s="316" t="s">
        <v>225</v>
      </c>
      <c r="AM177" s="317"/>
      <c r="AN177" s="318"/>
      <c r="AO177" s="360" t="s">
        <v>227</v>
      </c>
      <c r="AP177" s="360"/>
      <c r="AQ177" s="360"/>
      <c r="AR177" s="316" t="s">
        <v>224</v>
      </c>
      <c r="AS177" s="318"/>
      <c r="AT177" s="316" t="s">
        <v>223</v>
      </c>
      <c r="AU177" s="317"/>
      <c r="AV177" s="318"/>
    </row>
    <row r="178" spans="1:48" ht="13.5" customHeight="1" x14ac:dyDescent="0.2">
      <c r="A178" s="43"/>
      <c r="F178" s="208" t="s">
        <v>428</v>
      </c>
      <c r="G178" s="392">
        <v>136.08000000000001</v>
      </c>
      <c r="H178" s="393"/>
      <c r="I178" s="393"/>
      <c r="J178" s="394"/>
      <c r="Z178" s="335"/>
      <c r="AA178" s="356"/>
      <c r="AB178" s="356"/>
      <c r="AC178" s="336"/>
      <c r="AD178" s="322"/>
      <c r="AE178" s="323"/>
      <c r="AF178" s="324"/>
      <c r="AG178" s="343" t="s">
        <v>228</v>
      </c>
      <c r="AH178" s="343"/>
      <c r="AI178" s="343"/>
      <c r="AJ178" s="322"/>
      <c r="AK178" s="324"/>
      <c r="AL178" s="322"/>
      <c r="AM178" s="323"/>
      <c r="AN178" s="324"/>
      <c r="AO178" s="343" t="s">
        <v>221</v>
      </c>
      <c r="AP178" s="343"/>
      <c r="AQ178" s="343"/>
      <c r="AR178" s="322"/>
      <c r="AS178" s="324"/>
      <c r="AT178" s="322"/>
      <c r="AU178" s="323"/>
      <c r="AV178" s="324"/>
    </row>
    <row r="179" spans="1:48" ht="14.25" customHeight="1" x14ac:dyDescent="0.2">
      <c r="A179" s="43"/>
      <c r="Z179" s="144">
        <v>1</v>
      </c>
      <c r="AA179" s="405" t="s">
        <v>231</v>
      </c>
      <c r="AB179" s="406"/>
      <c r="AC179" s="407"/>
      <c r="AD179" s="415">
        <v>183.06</v>
      </c>
      <c r="AE179" s="415"/>
      <c r="AF179" s="415"/>
      <c r="AG179" s="344">
        <v>6000</v>
      </c>
      <c r="AH179" s="345"/>
      <c r="AI179" s="345"/>
      <c r="AJ179" s="384">
        <v>1</v>
      </c>
      <c r="AK179" s="384"/>
      <c r="AL179" s="368" t="s">
        <v>423</v>
      </c>
      <c r="AM179" s="368"/>
      <c r="AN179" s="368"/>
      <c r="AO179" s="344">
        <f>AG179*AJ179</f>
        <v>6000</v>
      </c>
      <c r="AP179" s="345"/>
      <c r="AQ179" s="345"/>
      <c r="AR179" s="372">
        <v>100</v>
      </c>
      <c r="AS179" s="372"/>
      <c r="AT179" s="364">
        <f>AD179*AO179</f>
        <v>1098360</v>
      </c>
      <c r="AU179" s="364"/>
      <c r="AV179" s="364"/>
    </row>
    <row r="180" spans="1:48" ht="15.75" customHeight="1" x14ac:dyDescent="0.2">
      <c r="A180" s="93"/>
      <c r="L180" s="140" t="s">
        <v>431</v>
      </c>
      <c r="M180" s="325" t="s">
        <v>456</v>
      </c>
      <c r="N180" s="325"/>
      <c r="O180" s="325"/>
      <c r="P180" s="325"/>
      <c r="Q180" s="325"/>
      <c r="R180" s="145" t="s">
        <v>234</v>
      </c>
      <c r="T180" s="375">
        <f>T163*M177</f>
        <v>4254594.5987654319</v>
      </c>
      <c r="U180" s="376"/>
      <c r="V180" s="376"/>
      <c r="W180" s="377"/>
      <c r="Z180" s="56"/>
      <c r="AA180" s="56"/>
      <c r="AB180" s="56"/>
      <c r="AC180" s="56"/>
      <c r="AD180" s="56"/>
      <c r="AE180" s="56"/>
      <c r="AF180" s="56"/>
      <c r="AG180" s="56"/>
      <c r="AH180" s="56"/>
      <c r="AI180" s="56"/>
      <c r="AJ180" s="56"/>
      <c r="AK180" s="56"/>
      <c r="AL180" s="56"/>
      <c r="AM180" s="56"/>
      <c r="AN180" s="56"/>
      <c r="AO180" s="56"/>
      <c r="AP180" s="56"/>
      <c r="AQ180" s="56"/>
      <c r="AR180" s="56"/>
      <c r="AS180" s="56"/>
      <c r="AT180" s="56"/>
      <c r="AU180" s="56"/>
      <c r="AV180" s="56"/>
    </row>
    <row r="181" spans="1:48" ht="12.75" customHeight="1" x14ac:dyDescent="0.2">
      <c r="A181" s="93"/>
      <c r="T181" s="438"/>
      <c r="U181" s="438"/>
      <c r="V181" s="438"/>
      <c r="W181" s="439"/>
      <c r="Z181" s="150"/>
      <c r="AA181" s="57"/>
      <c r="AB181" s="41"/>
      <c r="AC181" s="57"/>
      <c r="AD181" s="382"/>
      <c r="AE181" s="383"/>
      <c r="AF181" s="383"/>
      <c r="AG181" s="56"/>
      <c r="AH181" s="56"/>
      <c r="AI181" s="56"/>
      <c r="AJ181" s="56"/>
      <c r="AK181" s="56"/>
      <c r="AL181" s="56"/>
      <c r="AM181" s="444" t="s">
        <v>226</v>
      </c>
      <c r="AN181" s="445"/>
      <c r="AO181" s="445"/>
      <c r="AP181" s="445"/>
      <c r="AQ181" s="445"/>
      <c r="AR181" s="445"/>
      <c r="AS181" s="446"/>
      <c r="AT181" s="373">
        <f>SUM(AT179:AT179)</f>
        <v>1098360</v>
      </c>
      <c r="AU181" s="374"/>
      <c r="AV181" s="374"/>
    </row>
    <row r="182" spans="1:48" ht="12.75" customHeight="1" x14ac:dyDescent="0.2">
      <c r="A182" s="93"/>
      <c r="D182" s="441" t="str">
        <f>Hoja2!A11</f>
        <v>CUATRO MILLONES DOSCIENTOS CINCUENTA Y CUATRO  MIL QUINIENTOS NOVENTA Y CUATRO  PESOS 60/100  M.N.</v>
      </c>
      <c r="E182" s="441"/>
      <c r="F182" s="441"/>
      <c r="G182" s="441"/>
      <c r="H182" s="441"/>
      <c r="I182" s="441"/>
      <c r="J182" s="441"/>
      <c r="K182" s="441"/>
      <c r="L182" s="441"/>
      <c r="M182" s="441"/>
      <c r="N182" s="441"/>
      <c r="O182" s="441"/>
      <c r="P182" s="441"/>
      <c r="Q182" s="441"/>
      <c r="R182" s="441"/>
      <c r="S182" s="441"/>
      <c r="T182" s="441"/>
      <c r="U182" s="441"/>
      <c r="V182" s="441"/>
      <c r="W182" s="442"/>
      <c r="Z182" s="232" t="s">
        <v>497</v>
      </c>
      <c r="AA182" s="57">
        <f>AA184/AA183</f>
        <v>1.3484348524034604</v>
      </c>
      <c r="AB182" s="41"/>
      <c r="AC182" s="57"/>
      <c r="AD182" s="213"/>
      <c r="AE182" s="214"/>
      <c r="AF182" s="214"/>
      <c r="AG182" s="56"/>
      <c r="AH182" s="56"/>
      <c r="AI182" s="56"/>
      <c r="AJ182" s="56"/>
      <c r="AK182" s="56"/>
      <c r="AL182" s="56"/>
      <c r="AM182" s="450" t="s">
        <v>232</v>
      </c>
      <c r="AN182" s="450"/>
      <c r="AO182" s="450"/>
      <c r="AP182" s="450"/>
      <c r="AQ182" s="450"/>
      <c r="AR182" s="450"/>
      <c r="AS182" s="450"/>
      <c r="AT182" s="350">
        <v>0</v>
      </c>
      <c r="AU182" s="351"/>
      <c r="AV182" s="351"/>
    </row>
    <row r="183" spans="1:48" ht="11.1" customHeight="1" x14ac:dyDescent="0.2">
      <c r="A183" s="93"/>
      <c r="D183" s="173"/>
      <c r="E183" s="173"/>
      <c r="F183" s="173"/>
      <c r="G183" s="173"/>
      <c r="H183" s="173"/>
      <c r="I183" s="173"/>
      <c r="J183" s="173"/>
      <c r="K183" s="173"/>
      <c r="L183" s="173"/>
      <c r="M183" s="173"/>
      <c r="N183" s="173"/>
      <c r="O183" s="173"/>
      <c r="P183" s="173"/>
      <c r="Q183" s="173"/>
      <c r="R183" s="173"/>
      <c r="S183" s="173"/>
      <c r="T183" s="173"/>
      <c r="U183" s="173"/>
      <c r="V183" s="173"/>
      <c r="W183" s="174"/>
      <c r="Z183" s="151" t="s">
        <v>499</v>
      </c>
      <c r="AA183" s="40">
        <v>100.917</v>
      </c>
    </row>
    <row r="184" spans="1:48" ht="11.1" customHeight="1" x14ac:dyDescent="0.2">
      <c r="A184" s="46"/>
      <c r="W184" s="54"/>
      <c r="Z184" s="151" t="s">
        <v>498</v>
      </c>
      <c r="AA184" s="40">
        <v>136.08000000000001</v>
      </c>
      <c r="AM184" s="444" t="s">
        <v>496</v>
      </c>
      <c r="AN184" s="445"/>
      <c r="AO184" s="445"/>
      <c r="AP184" s="445"/>
      <c r="AQ184" s="445"/>
      <c r="AR184" s="445"/>
      <c r="AS184" s="446"/>
      <c r="AT184" s="451">
        <f>AT181*AA182</f>
        <v>1481066.9044858648</v>
      </c>
      <c r="AU184" s="452"/>
      <c r="AV184" s="452"/>
    </row>
    <row r="185" spans="1:48" ht="15.75" customHeight="1" x14ac:dyDescent="0.2">
      <c r="A185" s="62"/>
      <c r="B185" s="62"/>
      <c r="C185" s="62"/>
      <c r="D185" s="62"/>
      <c r="E185" s="62"/>
      <c r="F185" s="62"/>
      <c r="G185" s="62"/>
      <c r="H185" s="62"/>
      <c r="I185" s="429" t="s">
        <v>0</v>
      </c>
      <c r="J185" s="430"/>
      <c r="K185" s="430"/>
      <c r="L185" s="430"/>
      <c r="M185" s="430"/>
      <c r="N185" s="430"/>
      <c r="O185" s="431"/>
      <c r="P185" s="62"/>
      <c r="Q185" s="62"/>
      <c r="R185" s="62"/>
      <c r="S185" s="62"/>
      <c r="T185" s="62"/>
      <c r="U185" s="62"/>
      <c r="V185" s="62"/>
      <c r="W185" s="62"/>
    </row>
    <row r="186" spans="1:48" ht="11.1" customHeight="1" x14ac:dyDescent="0.2"/>
    <row r="187" spans="1:48" ht="13.5" customHeight="1" x14ac:dyDescent="0.2">
      <c r="H187" s="434" t="s">
        <v>341</v>
      </c>
      <c r="I187" s="434"/>
      <c r="J187" s="434"/>
      <c r="K187" s="434"/>
      <c r="L187" s="434"/>
      <c r="M187" s="434"/>
      <c r="N187" s="434"/>
      <c r="O187" s="434"/>
      <c r="P187" s="434"/>
    </row>
    <row r="188" spans="1:48" ht="11.1" customHeight="1" x14ac:dyDescent="0.2">
      <c r="H188" s="63"/>
      <c r="I188" s="63"/>
      <c r="J188" s="63"/>
      <c r="K188" s="63"/>
      <c r="L188" s="63"/>
      <c r="M188" s="63"/>
      <c r="N188" s="63"/>
      <c r="O188" s="63"/>
      <c r="P188" s="63"/>
      <c r="Y188" s="234"/>
      <c r="Z188" s="235" t="s">
        <v>500</v>
      </c>
      <c r="AA188" s="233" t="s">
        <v>501</v>
      </c>
      <c r="AB188" s="236"/>
      <c r="AC188" s="78"/>
      <c r="AD188" s="456" t="s">
        <v>502</v>
      </c>
      <c r="AE188" s="457"/>
      <c r="AF188" s="457"/>
      <c r="AG188" s="458"/>
      <c r="AH188" s="459" t="s">
        <v>503</v>
      </c>
      <c r="AI188" s="346"/>
      <c r="AJ188" s="346"/>
      <c r="AK188" s="346"/>
      <c r="AL188" s="346" t="s">
        <v>504</v>
      </c>
      <c r="AM188" s="346"/>
      <c r="AN188" s="346"/>
      <c r="AO188" s="346"/>
    </row>
    <row r="189" spans="1:48" ht="11.1" customHeight="1" x14ac:dyDescent="0.2">
      <c r="H189" s="63"/>
      <c r="I189" s="63"/>
      <c r="J189" s="63"/>
      <c r="K189" s="63"/>
      <c r="L189" s="63"/>
      <c r="M189" s="63"/>
      <c r="N189" s="63"/>
      <c r="O189" s="63"/>
      <c r="P189" s="63"/>
      <c r="Y189" s="447">
        <f>T163*0.8</f>
        <v>4351200</v>
      </c>
      <c r="Z189" s="448"/>
      <c r="AA189" s="447">
        <f>AT184+Y189</f>
        <v>5832266.9044858646</v>
      </c>
      <c r="AB189" s="461"/>
      <c r="AC189" s="448"/>
      <c r="AD189" s="453">
        <v>4700000</v>
      </c>
      <c r="AE189" s="454"/>
      <c r="AF189" s="454"/>
      <c r="AG189" s="455"/>
      <c r="AH189" s="460">
        <f>AD189-AA189</f>
        <v>-1132266.9044858646</v>
      </c>
      <c r="AI189" s="423"/>
      <c r="AJ189" s="423"/>
      <c r="AK189" s="424"/>
      <c r="AL189" s="449">
        <v>0</v>
      </c>
      <c r="AM189" s="355"/>
      <c r="AN189" s="355"/>
      <c r="AO189" s="355"/>
    </row>
    <row r="190" spans="1:48" ht="11.1" customHeight="1" x14ac:dyDescent="0.2">
      <c r="H190" s="63"/>
      <c r="I190" s="63"/>
      <c r="J190" s="63"/>
      <c r="K190" s="63"/>
      <c r="L190" s="63"/>
      <c r="M190" s="63"/>
      <c r="N190" s="63"/>
      <c r="O190" s="63"/>
      <c r="P190" s="63"/>
    </row>
    <row r="191" spans="1:48" ht="11.1" customHeight="1" x14ac:dyDescent="0.2"/>
    <row r="192" spans="1:48" ht="11.1" customHeight="1" x14ac:dyDescent="0.2">
      <c r="I192" s="72"/>
      <c r="J192" s="72"/>
      <c r="K192" s="72"/>
      <c r="L192" s="72"/>
      <c r="M192" s="72"/>
      <c r="N192" s="72"/>
      <c r="O192" s="72"/>
    </row>
    <row r="193" spans="8:16" ht="11.1" customHeight="1" x14ac:dyDescent="0.2">
      <c r="I193" s="354" t="s">
        <v>429</v>
      </c>
      <c r="J193" s="354"/>
      <c r="K193" s="354"/>
      <c r="L193" s="354"/>
      <c r="M193" s="354"/>
      <c r="N193" s="354"/>
      <c r="O193" s="354"/>
    </row>
    <row r="194" spans="8:16" ht="12.75" customHeight="1" x14ac:dyDescent="0.2">
      <c r="I194" s="346" t="s">
        <v>430</v>
      </c>
      <c r="J194" s="346"/>
      <c r="K194" s="346"/>
      <c r="L194" s="346"/>
      <c r="M194" s="346"/>
      <c r="N194" s="346"/>
      <c r="O194" s="346"/>
    </row>
    <row r="195" spans="8:16" ht="11.25" customHeight="1" x14ac:dyDescent="0.2">
      <c r="I195" s="346"/>
      <c r="J195" s="346"/>
      <c r="K195" s="346"/>
      <c r="L195" s="346"/>
      <c r="M195" s="346"/>
      <c r="N195" s="346"/>
      <c r="O195" s="346"/>
    </row>
    <row r="196" spans="8:16" ht="11.1" customHeight="1" x14ac:dyDescent="0.2">
      <c r="I196" s="42"/>
      <c r="J196" s="42"/>
      <c r="K196" s="42"/>
      <c r="L196" s="42"/>
      <c r="M196" s="42"/>
      <c r="N196" s="42"/>
      <c r="O196" s="42"/>
    </row>
    <row r="197" spans="8:16" ht="16.5" customHeight="1" x14ac:dyDescent="0.2">
      <c r="H197" s="145"/>
      <c r="I197" s="145"/>
      <c r="J197" s="401" t="s">
        <v>440</v>
      </c>
      <c r="K197" s="402"/>
      <c r="L197" s="402"/>
      <c r="M197" s="402"/>
      <c r="N197" s="403"/>
      <c r="O197" s="145"/>
      <c r="P197" s="145"/>
    </row>
    <row r="198" spans="8:16" ht="11.25" customHeight="1" x14ac:dyDescent="0.2">
      <c r="I198" s="42"/>
      <c r="J198" s="79"/>
      <c r="K198" s="79"/>
      <c r="L198" s="79"/>
      <c r="M198" s="79"/>
      <c r="N198" s="79"/>
      <c r="O198" s="79"/>
    </row>
    <row r="199" spans="8:16" ht="11.1" customHeight="1" x14ac:dyDescent="0.2">
      <c r="I199" s="42"/>
      <c r="J199" s="42"/>
      <c r="K199" s="42"/>
      <c r="L199" s="42"/>
      <c r="M199" s="42"/>
      <c r="N199" s="42"/>
      <c r="O199" s="42"/>
    </row>
    <row r="200" spans="8:16" ht="12.75" customHeight="1" x14ac:dyDescent="0.2">
      <c r="I200" s="41"/>
      <c r="J200" s="42"/>
      <c r="K200" s="42"/>
      <c r="L200" s="42"/>
      <c r="M200" s="42"/>
      <c r="N200" s="42"/>
      <c r="O200" s="42"/>
    </row>
    <row r="201" spans="8:16" ht="11.1" customHeight="1" x14ac:dyDescent="0.2">
      <c r="I201" s="41"/>
      <c r="J201" s="42"/>
      <c r="K201" s="42"/>
      <c r="L201" s="42"/>
      <c r="M201" s="42"/>
      <c r="N201" s="42"/>
      <c r="O201" s="42"/>
    </row>
    <row r="202" spans="8:16" ht="11.1" customHeight="1" x14ac:dyDescent="0.2">
      <c r="I202" s="42"/>
      <c r="J202" s="42"/>
      <c r="K202" s="42"/>
      <c r="L202" s="42"/>
      <c r="M202" s="42"/>
      <c r="N202" s="42"/>
      <c r="O202" s="42"/>
    </row>
    <row r="203" spans="8:16" ht="13.5" customHeight="1" x14ac:dyDescent="0.2">
      <c r="I203" s="42"/>
      <c r="J203" s="42"/>
      <c r="K203" s="42"/>
      <c r="L203" s="42"/>
      <c r="M203" s="42"/>
      <c r="N203" s="42"/>
      <c r="O203" s="42"/>
    </row>
    <row r="204" spans="8:16" ht="18" customHeight="1" x14ac:dyDescent="0.2">
      <c r="I204" s="42"/>
      <c r="J204" s="42"/>
      <c r="K204" s="42"/>
      <c r="L204" s="42"/>
      <c r="M204" s="42"/>
      <c r="N204" s="42"/>
      <c r="O204" s="42"/>
    </row>
    <row r="205" spans="8:16" ht="11.1" customHeight="1" x14ac:dyDescent="0.2">
      <c r="I205" s="42"/>
      <c r="J205" s="42"/>
      <c r="K205" s="42"/>
      <c r="L205" s="42"/>
      <c r="M205" s="42"/>
      <c r="N205" s="42"/>
      <c r="O205" s="42"/>
    </row>
    <row r="206" spans="8:16" ht="11.1" customHeight="1" x14ac:dyDescent="0.2">
      <c r="I206" s="42"/>
      <c r="J206" s="42"/>
      <c r="K206" s="42"/>
      <c r="L206" s="42"/>
      <c r="M206" s="42"/>
      <c r="N206" s="42"/>
      <c r="O206" s="42"/>
    </row>
    <row r="207" spans="8:16" ht="11.1" customHeight="1" x14ac:dyDescent="0.2">
      <c r="I207" s="42"/>
      <c r="J207" s="42"/>
      <c r="K207" s="42"/>
      <c r="L207" s="42"/>
      <c r="M207" s="42"/>
      <c r="N207" s="42"/>
      <c r="O207" s="42"/>
    </row>
    <row r="208" spans="8:16" ht="11.1" customHeight="1" x14ac:dyDescent="0.2">
      <c r="I208" s="42"/>
      <c r="J208" s="42"/>
      <c r="K208" s="42"/>
      <c r="L208" s="42"/>
      <c r="M208" s="42"/>
      <c r="N208" s="42"/>
      <c r="O208" s="42"/>
    </row>
    <row r="209" spans="9:15" ht="11.1" customHeight="1" x14ac:dyDescent="0.2">
      <c r="I209" s="42"/>
      <c r="J209" s="42"/>
      <c r="K209" s="42"/>
      <c r="L209" s="42"/>
      <c r="M209" s="42"/>
      <c r="N209" s="42"/>
      <c r="O209" s="42"/>
    </row>
    <row r="210" spans="9:15" ht="11.1" customHeight="1" x14ac:dyDescent="0.2">
      <c r="I210" s="42"/>
      <c r="J210" s="42"/>
      <c r="K210" s="42"/>
      <c r="L210" s="42"/>
      <c r="M210" s="42"/>
      <c r="N210" s="42"/>
      <c r="O210" s="42"/>
    </row>
    <row r="211" spans="9:15" ht="11.1" customHeight="1" x14ac:dyDescent="0.2">
      <c r="I211" s="42"/>
      <c r="J211" s="42"/>
      <c r="K211" s="42"/>
      <c r="L211" s="42"/>
      <c r="M211" s="42"/>
      <c r="N211" s="42"/>
      <c r="O211" s="42"/>
    </row>
    <row r="212" spans="9:15" ht="11.1" customHeight="1" x14ac:dyDescent="0.2">
      <c r="I212" s="42"/>
      <c r="J212" s="42"/>
      <c r="K212" s="42"/>
      <c r="L212" s="42"/>
      <c r="M212" s="42"/>
      <c r="N212" s="42"/>
      <c r="O212" s="42"/>
    </row>
    <row r="213" spans="9:15" ht="11.1" customHeight="1" x14ac:dyDescent="0.2">
      <c r="I213" s="42"/>
      <c r="J213" s="42"/>
      <c r="K213" s="42"/>
      <c r="L213" s="42"/>
      <c r="M213" s="42"/>
      <c r="N213" s="42"/>
      <c r="O213" s="42"/>
    </row>
    <row r="214" spans="9:15" ht="11.1" customHeight="1" x14ac:dyDescent="0.2">
      <c r="I214" s="42"/>
      <c r="J214" s="42"/>
      <c r="K214" s="42"/>
      <c r="L214" s="42"/>
      <c r="M214" s="42"/>
      <c r="N214" s="42"/>
      <c r="O214" s="42"/>
    </row>
    <row r="215" spans="9:15" ht="11.1" customHeight="1" x14ac:dyDescent="0.2">
      <c r="I215" s="42"/>
      <c r="J215" s="42"/>
      <c r="K215" s="42"/>
      <c r="L215" s="42"/>
      <c r="M215" s="42"/>
      <c r="N215" s="42"/>
      <c r="O215" s="42"/>
    </row>
    <row r="216" spans="9:15" ht="11.1" customHeight="1" x14ac:dyDescent="0.2">
      <c r="I216" s="42"/>
      <c r="J216" s="42"/>
      <c r="K216" s="42"/>
      <c r="L216" s="42"/>
      <c r="M216" s="42"/>
      <c r="N216" s="42"/>
      <c r="O216" s="42"/>
    </row>
    <row r="217" spans="9:15" ht="11.1" customHeight="1" x14ac:dyDescent="0.2">
      <c r="I217" s="42"/>
      <c r="J217" s="42"/>
      <c r="K217" s="42"/>
      <c r="L217" s="42"/>
      <c r="M217" s="42"/>
      <c r="N217" s="42"/>
      <c r="O217" s="42"/>
    </row>
    <row r="218" spans="9:15" ht="12" customHeight="1" x14ac:dyDescent="0.2">
      <c r="I218" s="42"/>
      <c r="J218" s="42"/>
      <c r="K218" s="42"/>
      <c r="L218" s="42"/>
      <c r="M218" s="42"/>
      <c r="N218" s="42"/>
      <c r="O218" s="42"/>
    </row>
    <row r="219" spans="9:15" ht="9" customHeight="1" x14ac:dyDescent="0.2">
      <c r="I219" s="42"/>
      <c r="J219" s="42"/>
      <c r="K219" s="42"/>
      <c r="L219" s="42"/>
      <c r="M219" s="42"/>
      <c r="N219" s="42"/>
      <c r="O219" s="42"/>
    </row>
    <row r="220" spans="9:15" ht="14.25" customHeight="1" x14ac:dyDescent="0.2">
      <c r="I220" s="42"/>
      <c r="J220" s="42"/>
      <c r="K220" s="42"/>
      <c r="L220" s="42"/>
      <c r="M220" s="42"/>
      <c r="N220" s="42"/>
      <c r="O220" s="42"/>
    </row>
    <row r="221" spans="9:15" ht="13.5" customHeight="1" x14ac:dyDescent="0.2">
      <c r="I221" s="42"/>
      <c r="J221" s="42"/>
      <c r="K221" s="42"/>
      <c r="L221" s="42"/>
      <c r="M221" s="42"/>
      <c r="N221" s="42"/>
      <c r="O221" s="42"/>
    </row>
    <row r="222" spans="9:15" ht="13.5" customHeight="1" x14ac:dyDescent="0.2">
      <c r="I222" s="42"/>
      <c r="J222" s="42"/>
      <c r="K222" s="42"/>
      <c r="L222" s="42"/>
      <c r="M222" s="42"/>
      <c r="N222" s="42"/>
      <c r="O222" s="42"/>
    </row>
    <row r="223" spans="9:15" ht="13.5" customHeight="1" x14ac:dyDescent="0.2">
      <c r="I223" s="42"/>
      <c r="J223" s="42"/>
      <c r="K223" s="42"/>
      <c r="L223" s="42"/>
      <c r="M223" s="42"/>
      <c r="N223" s="42"/>
      <c r="O223" s="42"/>
    </row>
    <row r="224" spans="9:15" ht="12" customHeight="1" x14ac:dyDescent="0.2"/>
    <row r="225" spans="3:22" ht="13.5" customHeight="1" x14ac:dyDescent="0.2">
      <c r="I225" s="42"/>
      <c r="J225" s="42"/>
      <c r="K225" s="42"/>
      <c r="L225" s="42"/>
      <c r="M225" s="42"/>
      <c r="N225" s="42"/>
      <c r="O225" s="42"/>
    </row>
    <row r="226" spans="3:22" ht="15" customHeight="1" x14ac:dyDescent="0.2">
      <c r="H226" s="398" t="s">
        <v>489</v>
      </c>
      <c r="I226" s="399"/>
      <c r="J226" s="399"/>
      <c r="K226" s="399"/>
      <c r="L226" s="399"/>
      <c r="M226" s="399"/>
      <c r="N226" s="399"/>
      <c r="O226" s="399"/>
      <c r="P226" s="400"/>
    </row>
    <row r="227" spans="3:22" ht="13.5" customHeight="1" x14ac:dyDescent="0.2">
      <c r="I227" s="42"/>
      <c r="J227" s="42"/>
      <c r="K227" s="42"/>
      <c r="L227" s="42"/>
      <c r="M227" s="42"/>
      <c r="N227" s="42"/>
      <c r="O227" s="42"/>
    </row>
    <row r="228" spans="3:22" ht="13.5" customHeight="1" x14ac:dyDescent="0.2">
      <c r="I228" s="42"/>
      <c r="J228" s="42"/>
      <c r="K228" s="42"/>
      <c r="L228" s="42"/>
      <c r="M228" s="42"/>
      <c r="N228" s="42"/>
      <c r="O228" s="42"/>
    </row>
    <row r="229" spans="3:22" ht="13.5" customHeight="1" x14ac:dyDescent="0.2">
      <c r="I229" s="42"/>
      <c r="J229" s="42"/>
      <c r="K229" s="42"/>
      <c r="L229" s="42"/>
      <c r="M229" s="42"/>
      <c r="N229" s="42"/>
      <c r="O229" s="42"/>
    </row>
    <row r="230" spans="3:22" ht="11.1" customHeight="1" x14ac:dyDescent="0.2">
      <c r="I230" s="42"/>
      <c r="J230" s="42"/>
      <c r="K230" s="42"/>
      <c r="L230" s="42"/>
      <c r="M230" s="42"/>
      <c r="N230" s="42"/>
      <c r="O230" s="42"/>
    </row>
    <row r="231" spans="3:22" ht="13.5" customHeight="1" x14ac:dyDescent="0.2">
      <c r="I231" s="42"/>
      <c r="J231" s="42"/>
      <c r="K231" s="42"/>
      <c r="L231" s="42"/>
      <c r="M231" s="42"/>
      <c r="N231" s="42"/>
      <c r="O231" s="42"/>
    </row>
    <row r="232" spans="3:22" ht="10.5" customHeight="1" x14ac:dyDescent="0.2">
      <c r="I232" s="42"/>
      <c r="J232" s="42"/>
      <c r="K232" s="42"/>
      <c r="L232" s="42"/>
      <c r="M232" s="42"/>
      <c r="N232" s="42"/>
      <c r="O232" s="42"/>
    </row>
    <row r="233" spans="3:22" ht="11.1" customHeight="1" x14ac:dyDescent="0.2">
      <c r="I233" s="41"/>
      <c r="J233" s="41"/>
      <c r="K233" s="41"/>
      <c r="L233" s="42"/>
      <c r="M233" s="42"/>
      <c r="N233" s="42"/>
      <c r="O233" s="42"/>
    </row>
    <row r="234" spans="3:22" ht="11.1" customHeight="1" x14ac:dyDescent="0.2">
      <c r="I234" s="42"/>
      <c r="J234" s="42"/>
      <c r="K234" s="42"/>
      <c r="L234" s="42"/>
      <c r="M234" s="42"/>
      <c r="N234" s="42"/>
      <c r="O234" s="42"/>
    </row>
    <row r="235" spans="3:22" ht="18.75" customHeight="1" x14ac:dyDescent="0.2">
      <c r="I235" s="42"/>
      <c r="J235" s="42"/>
      <c r="K235" s="42"/>
      <c r="L235" s="42"/>
      <c r="M235" s="42"/>
      <c r="N235" s="42"/>
      <c r="O235" s="42"/>
    </row>
    <row r="236" spans="3:22" ht="18.75" customHeight="1" x14ac:dyDescent="0.2">
      <c r="I236" s="42"/>
      <c r="J236" s="42"/>
      <c r="K236" s="42"/>
      <c r="L236" s="42"/>
      <c r="M236" s="42"/>
      <c r="N236" s="42"/>
      <c r="O236" s="42"/>
    </row>
    <row r="237" spans="3:22" ht="15" customHeight="1" x14ac:dyDescent="0.2">
      <c r="I237" s="42"/>
      <c r="J237" s="42"/>
      <c r="K237" s="42"/>
      <c r="L237" s="42"/>
      <c r="M237" s="42"/>
      <c r="N237" s="42"/>
    </row>
    <row r="238" spans="3:22" ht="15" customHeight="1" x14ac:dyDescent="0.2">
      <c r="C238" s="125"/>
      <c r="H238" s="151"/>
      <c r="J238" s="150"/>
      <c r="K238" s="79"/>
      <c r="L238" s="42"/>
      <c r="Q238" s="355"/>
      <c r="R238" s="355"/>
      <c r="S238" s="355"/>
      <c r="T238" s="355"/>
      <c r="U238" s="355"/>
      <c r="V238" s="355"/>
    </row>
    <row r="239" spans="3:22" ht="15" customHeight="1" x14ac:dyDescent="0.2">
      <c r="I239" s="42"/>
      <c r="J239" s="42"/>
      <c r="K239" s="42"/>
      <c r="L239" s="42"/>
      <c r="M239" s="42"/>
      <c r="N239" s="42"/>
      <c r="O239" s="42"/>
    </row>
    <row r="240" spans="3:22" ht="15" customHeight="1" x14ac:dyDescent="0.2">
      <c r="I240" s="41"/>
      <c r="J240" s="42"/>
      <c r="K240" s="42"/>
      <c r="L240" s="42"/>
      <c r="M240" s="42"/>
      <c r="N240" s="42"/>
      <c r="O240" s="42"/>
    </row>
    <row r="241" spans="2:22" ht="15" customHeight="1" x14ac:dyDescent="0.2">
      <c r="C241" s="145"/>
      <c r="D241" s="145"/>
      <c r="E241" s="145"/>
      <c r="F241" s="145"/>
      <c r="G241" s="145"/>
      <c r="H241" s="145"/>
      <c r="I241" s="145"/>
      <c r="J241" s="145"/>
      <c r="K241" s="145"/>
      <c r="L241" s="145"/>
      <c r="M241" s="145"/>
      <c r="N241" s="145"/>
      <c r="O241" s="145"/>
      <c r="P241" s="145"/>
      <c r="Q241" s="145"/>
      <c r="R241" s="145"/>
      <c r="S241" s="145"/>
      <c r="T241" s="145"/>
      <c r="U241" s="145"/>
      <c r="V241" s="145"/>
    </row>
    <row r="242" spans="2:22" ht="15" customHeight="1" x14ac:dyDescent="0.2">
      <c r="D242" s="68"/>
      <c r="I242" s="42"/>
      <c r="J242" s="42"/>
      <c r="K242" s="42"/>
      <c r="L242" s="42"/>
      <c r="M242" s="325"/>
      <c r="N242" s="325"/>
      <c r="O242" s="325"/>
      <c r="P242" s="325"/>
      <c r="Q242" s="325"/>
      <c r="R242" s="325"/>
      <c r="S242" s="325"/>
      <c r="T242" s="325"/>
      <c r="U242" s="325"/>
    </row>
    <row r="243" spans="2:22" ht="15" customHeight="1" x14ac:dyDescent="0.2">
      <c r="C243" s="325" t="s">
        <v>477</v>
      </c>
      <c r="D243" s="325"/>
      <c r="E243" s="325"/>
      <c r="F243" s="325"/>
      <c r="G243" s="325"/>
      <c r="H243" s="325"/>
      <c r="I243" s="325"/>
      <c r="J243" s="325"/>
      <c r="K243" s="325"/>
      <c r="L243" s="125"/>
      <c r="M243" s="325" t="s">
        <v>491</v>
      </c>
      <c r="N243" s="325"/>
      <c r="O243" s="325"/>
      <c r="P243" s="325"/>
      <c r="Q243" s="325"/>
      <c r="R243" s="325"/>
      <c r="S243" s="325"/>
      <c r="T243" s="325"/>
      <c r="U243" s="325"/>
    </row>
    <row r="244" spans="2:22" ht="15" customHeight="1" x14ac:dyDescent="0.2">
      <c r="I244" s="42"/>
      <c r="J244" s="42"/>
      <c r="K244" s="42"/>
      <c r="L244" s="42"/>
      <c r="M244" s="42"/>
      <c r="N244" s="42"/>
      <c r="O244" s="42"/>
    </row>
    <row r="245" spans="2:22" ht="15" customHeight="1" x14ac:dyDescent="0.2">
      <c r="I245" s="42"/>
      <c r="J245" s="42"/>
      <c r="K245" s="42"/>
      <c r="L245" s="42"/>
      <c r="M245" s="42"/>
      <c r="N245" s="42"/>
      <c r="O245" s="42"/>
    </row>
    <row r="246" spans="2:22" ht="15" customHeight="1" x14ac:dyDescent="0.2">
      <c r="I246" s="42"/>
      <c r="J246" s="42"/>
      <c r="K246" s="42"/>
      <c r="L246" s="42"/>
      <c r="M246" s="42"/>
      <c r="N246" s="42"/>
      <c r="O246" s="42"/>
    </row>
    <row r="247" spans="2:22" ht="15" customHeight="1" x14ac:dyDescent="0.2">
      <c r="I247" s="42"/>
      <c r="J247" s="42"/>
      <c r="K247" s="42"/>
      <c r="L247" s="42"/>
      <c r="M247" s="42"/>
      <c r="N247" s="42"/>
      <c r="O247" s="42"/>
    </row>
    <row r="248" spans="2:22" ht="15" customHeight="1" x14ac:dyDescent="0.2">
      <c r="I248" s="42"/>
      <c r="J248" s="42"/>
      <c r="K248" s="42"/>
      <c r="L248" s="42"/>
      <c r="M248" s="42"/>
      <c r="N248" s="42"/>
      <c r="O248" s="42"/>
    </row>
    <row r="249" spans="2:22" ht="15" customHeight="1" x14ac:dyDescent="0.2">
      <c r="I249" s="42"/>
      <c r="J249" s="42"/>
      <c r="K249" s="42"/>
      <c r="L249" s="42"/>
      <c r="M249" s="42"/>
      <c r="N249" s="42"/>
      <c r="O249" s="42"/>
    </row>
    <row r="250" spans="2:22" ht="15" customHeight="1" x14ac:dyDescent="0.2">
      <c r="I250" s="42"/>
      <c r="J250" s="42"/>
      <c r="K250" s="42"/>
      <c r="L250" s="42"/>
      <c r="M250" s="42"/>
      <c r="N250" s="42"/>
      <c r="O250" s="42"/>
    </row>
    <row r="251" spans="2:22" ht="15" customHeight="1" x14ac:dyDescent="0.2">
      <c r="I251" s="42"/>
      <c r="J251" s="42"/>
      <c r="K251" s="42"/>
      <c r="L251" s="42"/>
      <c r="M251" s="42"/>
      <c r="N251" s="42"/>
      <c r="O251" s="42"/>
    </row>
    <row r="252" spans="2:22" ht="15" customHeight="1" x14ac:dyDescent="0.2">
      <c r="I252" s="42"/>
      <c r="J252" s="42"/>
      <c r="K252" s="42"/>
      <c r="L252" s="42"/>
      <c r="M252" s="42"/>
      <c r="N252" s="42"/>
      <c r="O252" s="42"/>
    </row>
    <row r="253" spans="2:22" ht="15" customHeight="1" x14ac:dyDescent="0.2">
      <c r="I253" s="42"/>
      <c r="J253" s="42"/>
      <c r="K253" s="42"/>
      <c r="L253" s="42"/>
      <c r="M253" s="42"/>
      <c r="N253" s="42"/>
      <c r="O253" s="42"/>
    </row>
    <row r="254" spans="2:22" ht="15" customHeight="1" x14ac:dyDescent="0.2">
      <c r="I254" s="42"/>
      <c r="J254" s="42"/>
      <c r="K254" s="41"/>
      <c r="L254" s="41"/>
      <c r="M254" s="42"/>
      <c r="N254" s="42"/>
      <c r="O254" s="42"/>
    </row>
    <row r="255" spans="2:22" ht="15" customHeight="1" x14ac:dyDescent="0.2">
      <c r="B255" s="125"/>
      <c r="C255" s="125"/>
      <c r="I255" s="150"/>
      <c r="J255" s="150"/>
      <c r="K255" s="41"/>
      <c r="L255" s="42"/>
      <c r="Q255" s="150"/>
      <c r="R255" s="125"/>
    </row>
    <row r="256" spans="2:22" ht="15" customHeight="1" x14ac:dyDescent="0.2">
      <c r="I256" s="42"/>
      <c r="J256" s="42"/>
      <c r="K256" s="42"/>
      <c r="L256" s="42"/>
      <c r="M256" s="42"/>
      <c r="N256" s="42"/>
      <c r="O256" s="42"/>
    </row>
    <row r="257" spans="2:22" ht="15" customHeight="1" x14ac:dyDescent="0.2">
      <c r="I257" s="42"/>
      <c r="J257" s="42"/>
      <c r="K257" s="42"/>
      <c r="L257" s="42"/>
      <c r="M257" s="42"/>
      <c r="N257" s="42"/>
      <c r="O257" s="42"/>
    </row>
    <row r="258" spans="2:22" ht="11.25" customHeight="1" x14ac:dyDescent="0.2">
      <c r="B258" s="145"/>
      <c r="C258" s="145"/>
      <c r="D258" s="145"/>
      <c r="E258" s="145"/>
      <c r="F258" s="145"/>
      <c r="G258" s="145"/>
      <c r="H258" s="145"/>
      <c r="I258" s="145"/>
      <c r="J258" s="145"/>
      <c r="K258" s="145"/>
      <c r="L258" s="145"/>
      <c r="M258" s="145"/>
      <c r="N258" s="145"/>
      <c r="O258" s="145"/>
      <c r="P258" s="145"/>
      <c r="Q258" s="145"/>
      <c r="R258" s="145"/>
      <c r="S258" s="145"/>
      <c r="T258" s="145"/>
      <c r="U258" s="145"/>
    </row>
    <row r="259" spans="2:22" ht="11.25" customHeight="1" x14ac:dyDescent="0.2">
      <c r="I259" s="41"/>
      <c r="J259" s="42"/>
      <c r="K259" s="42"/>
      <c r="L259" s="42"/>
      <c r="M259" s="42"/>
      <c r="N259" s="42"/>
      <c r="O259" s="42"/>
    </row>
    <row r="260" spans="2:22" ht="15" customHeight="1" x14ac:dyDescent="0.2">
      <c r="D260" s="325"/>
      <c r="E260" s="325"/>
      <c r="F260" s="325"/>
      <c r="G260" s="325"/>
      <c r="H260" s="325"/>
      <c r="I260" s="325"/>
      <c r="J260" s="42"/>
      <c r="K260" s="42"/>
      <c r="L260" s="42"/>
      <c r="M260" s="42"/>
      <c r="N260" s="167"/>
      <c r="O260" s="167"/>
    </row>
    <row r="261" spans="2:22" ht="15" customHeight="1" x14ac:dyDescent="0.2">
      <c r="I261" s="42"/>
      <c r="J261" s="42"/>
      <c r="K261" s="42"/>
      <c r="L261" s="42"/>
      <c r="M261" s="42"/>
      <c r="N261" s="42"/>
      <c r="O261" s="42"/>
    </row>
    <row r="262" spans="2:22" ht="12.75" customHeight="1" x14ac:dyDescent="0.2">
      <c r="C262" s="325" t="s">
        <v>490</v>
      </c>
      <c r="D262" s="325"/>
      <c r="E262" s="325"/>
      <c r="F262" s="325"/>
      <c r="G262" s="325"/>
      <c r="H262" s="325"/>
      <c r="I262" s="325"/>
      <c r="J262" s="325"/>
      <c r="K262" s="325"/>
      <c r="L262" s="42"/>
      <c r="M262" s="42"/>
      <c r="N262" s="325" t="s">
        <v>492</v>
      </c>
      <c r="O262" s="325"/>
      <c r="P262" s="325"/>
      <c r="Q262" s="325"/>
      <c r="R262" s="325"/>
      <c r="S262" s="325"/>
      <c r="T262" s="325"/>
      <c r="U262" s="325"/>
      <c r="V262" s="325"/>
    </row>
    <row r="263" spans="2:22" ht="15" customHeight="1" x14ac:dyDescent="0.2">
      <c r="I263" s="42"/>
      <c r="J263" s="42"/>
      <c r="K263" s="42"/>
      <c r="L263" s="42"/>
      <c r="M263" s="42"/>
      <c r="N263" s="42"/>
      <c r="O263" s="42"/>
    </row>
    <row r="264" spans="2:22" ht="15" customHeight="1" x14ac:dyDescent="0.2">
      <c r="I264" s="42"/>
      <c r="J264" s="42"/>
      <c r="K264" s="42"/>
      <c r="L264" s="42"/>
      <c r="M264" s="42"/>
      <c r="N264" s="42"/>
      <c r="O264" s="42"/>
    </row>
    <row r="265" spans="2:22" ht="15" customHeight="1" x14ac:dyDescent="0.2">
      <c r="I265" s="42"/>
      <c r="J265" s="42"/>
      <c r="K265" s="42"/>
      <c r="L265" s="42"/>
      <c r="M265" s="42"/>
      <c r="N265" s="42"/>
      <c r="O265" s="42"/>
    </row>
    <row r="266" spans="2:22" ht="15" customHeight="1" x14ac:dyDescent="0.2">
      <c r="J266" s="42"/>
      <c r="K266" s="42"/>
      <c r="L266" s="42"/>
      <c r="M266" s="42"/>
      <c r="N266" s="42"/>
      <c r="O266" s="42"/>
    </row>
    <row r="267" spans="2:22" ht="15" customHeight="1" x14ac:dyDescent="0.2">
      <c r="J267" s="42"/>
      <c r="K267" s="42"/>
      <c r="L267" s="42"/>
      <c r="M267" s="42"/>
      <c r="N267" s="42"/>
      <c r="O267" s="42"/>
    </row>
    <row r="268" spans="2:22" ht="15" customHeight="1" x14ac:dyDescent="0.2">
      <c r="J268" s="42"/>
      <c r="K268" s="42"/>
      <c r="L268" s="42"/>
      <c r="M268" s="42"/>
      <c r="N268" s="42"/>
      <c r="O268" s="42"/>
    </row>
    <row r="269" spans="2:22" ht="15" customHeight="1" x14ac:dyDescent="0.2">
      <c r="J269" s="42"/>
      <c r="K269" s="42"/>
      <c r="L269" s="42"/>
      <c r="M269" s="42"/>
      <c r="N269" s="42"/>
      <c r="O269" s="42"/>
    </row>
    <row r="270" spans="2:22" ht="15" customHeight="1" x14ac:dyDescent="0.2">
      <c r="J270" s="42"/>
      <c r="K270" s="42"/>
      <c r="L270" s="42"/>
      <c r="M270" s="42"/>
      <c r="N270" s="42"/>
      <c r="O270" s="42"/>
    </row>
    <row r="271" spans="2:22" ht="15" customHeight="1" x14ac:dyDescent="0.2">
      <c r="J271" s="42"/>
      <c r="K271" s="42"/>
      <c r="L271" s="42"/>
      <c r="M271" s="42"/>
      <c r="N271" s="42"/>
      <c r="O271" s="42"/>
    </row>
    <row r="272" spans="2:22" ht="15" customHeight="1" x14ac:dyDescent="0.2">
      <c r="J272" s="42"/>
      <c r="K272" s="42"/>
      <c r="L272" s="42"/>
      <c r="M272" s="42"/>
      <c r="N272" s="42"/>
      <c r="O272" s="42"/>
    </row>
    <row r="273" spans="3:21" ht="15" customHeight="1" x14ac:dyDescent="0.2">
      <c r="J273" s="42"/>
      <c r="K273" s="42"/>
      <c r="L273" s="42"/>
      <c r="M273" s="42"/>
      <c r="N273" s="42"/>
      <c r="O273" s="42"/>
    </row>
    <row r="274" spans="3:21" ht="15" customHeight="1" x14ac:dyDescent="0.2">
      <c r="J274" s="42"/>
      <c r="K274" s="42"/>
      <c r="L274" s="42"/>
      <c r="M274" s="42"/>
      <c r="N274" s="42"/>
      <c r="O274" s="42"/>
    </row>
    <row r="275" spans="3:21" ht="15" customHeight="1" x14ac:dyDescent="0.2">
      <c r="J275" s="42"/>
      <c r="K275" s="42"/>
      <c r="L275" s="42"/>
      <c r="M275" s="42"/>
      <c r="N275" s="42"/>
      <c r="O275" s="42"/>
    </row>
    <row r="276" spans="3:21" ht="15" customHeight="1" x14ac:dyDescent="0.2">
      <c r="C276" s="325"/>
      <c r="D276" s="325"/>
      <c r="E276" s="325"/>
      <c r="F276" s="325"/>
      <c r="G276" s="325"/>
      <c r="H276" s="325"/>
      <c r="I276" s="325"/>
      <c r="J276" s="325"/>
      <c r="K276" s="42"/>
      <c r="L276" s="42"/>
      <c r="M276" s="325"/>
      <c r="N276" s="325"/>
      <c r="O276" s="325"/>
      <c r="P276" s="325"/>
      <c r="Q276" s="325"/>
      <c r="R276" s="325"/>
      <c r="S276" s="325"/>
      <c r="T276" s="325"/>
      <c r="U276" s="325"/>
    </row>
    <row r="277" spans="3:21" ht="12.75" x14ac:dyDescent="0.2">
      <c r="C277" s="168"/>
      <c r="D277" s="168"/>
      <c r="E277" s="168"/>
      <c r="F277" s="168"/>
      <c r="G277" s="168"/>
      <c r="H277" s="168"/>
      <c r="I277" s="168"/>
      <c r="J277" s="168"/>
      <c r="K277" s="42"/>
      <c r="L277" s="42"/>
      <c r="M277" s="168"/>
      <c r="N277" s="168"/>
      <c r="O277" s="168"/>
      <c r="P277" s="168"/>
      <c r="Q277" s="168"/>
      <c r="R277" s="168"/>
      <c r="S277" s="168"/>
      <c r="T277" s="168"/>
      <c r="U277" s="168"/>
    </row>
    <row r="278" spans="3:21" ht="12.75" x14ac:dyDescent="0.2">
      <c r="C278" s="325" t="s">
        <v>493</v>
      </c>
      <c r="D278" s="325"/>
      <c r="E278" s="325"/>
      <c r="F278" s="325"/>
      <c r="G278" s="325"/>
      <c r="H278" s="325"/>
      <c r="I278" s="325"/>
      <c r="J278" s="325"/>
      <c r="K278" s="325"/>
      <c r="L278" s="42"/>
      <c r="M278" s="325" t="s">
        <v>494</v>
      </c>
      <c r="N278" s="325"/>
      <c r="O278" s="325"/>
      <c r="P278" s="325"/>
      <c r="Q278" s="325"/>
      <c r="R278" s="325"/>
      <c r="S278" s="325"/>
      <c r="T278" s="325"/>
      <c r="U278" s="325"/>
    </row>
    <row r="279" spans="3:21" ht="12.75" x14ac:dyDescent="0.2">
      <c r="C279" s="168"/>
      <c r="D279" s="168"/>
      <c r="E279" s="168"/>
      <c r="F279" s="168"/>
      <c r="G279" s="168"/>
      <c r="H279" s="168"/>
      <c r="I279" s="168"/>
      <c r="J279" s="168"/>
      <c r="K279" s="42"/>
      <c r="L279" s="42"/>
      <c r="M279" s="168"/>
      <c r="N279" s="168"/>
      <c r="O279" s="168"/>
      <c r="P279" s="168"/>
      <c r="Q279" s="168"/>
      <c r="R279" s="168"/>
      <c r="S279" s="168"/>
      <c r="T279" s="168"/>
      <c r="U279" s="168"/>
    </row>
    <row r="280" spans="3:21" ht="13.5" customHeight="1" x14ac:dyDescent="0.2">
      <c r="C280" s="168"/>
      <c r="D280" s="168"/>
      <c r="E280" s="168"/>
      <c r="F280" s="168"/>
      <c r="G280" s="168"/>
      <c r="H280" s="168"/>
      <c r="I280" s="168"/>
      <c r="J280" s="168"/>
      <c r="K280" s="42"/>
      <c r="L280" s="42"/>
      <c r="M280" s="168"/>
      <c r="N280" s="168"/>
      <c r="O280" s="168"/>
      <c r="P280" s="168"/>
      <c r="Q280" s="168"/>
      <c r="R280" s="168"/>
      <c r="S280" s="168"/>
      <c r="T280" s="168"/>
      <c r="U280" s="168"/>
    </row>
    <row r="281" spans="3:21" ht="12.75" x14ac:dyDescent="0.2">
      <c r="C281" s="168"/>
      <c r="D281" s="168"/>
      <c r="E281" s="168"/>
      <c r="F281" s="168"/>
      <c r="G281" s="168"/>
      <c r="H281" s="168"/>
      <c r="I281" s="168"/>
      <c r="J281" s="168"/>
      <c r="K281" s="42"/>
      <c r="L281" s="42"/>
      <c r="M281" s="168"/>
      <c r="N281" s="168"/>
      <c r="O281" s="168"/>
      <c r="P281" s="168"/>
      <c r="Q281" s="168"/>
      <c r="R281" s="168"/>
      <c r="S281" s="168"/>
      <c r="T281" s="168"/>
      <c r="U281" s="168"/>
    </row>
    <row r="282" spans="3:21" ht="12.75" x14ac:dyDescent="0.2">
      <c r="C282" s="168"/>
      <c r="D282" s="168"/>
      <c r="E282" s="168"/>
      <c r="F282" s="168"/>
      <c r="G282" s="168"/>
      <c r="H282" s="168"/>
      <c r="I282" s="168"/>
      <c r="J282" s="168"/>
      <c r="K282" s="42"/>
      <c r="L282" s="42"/>
      <c r="M282" s="168"/>
      <c r="N282" s="168"/>
      <c r="O282" s="168"/>
      <c r="P282" s="168"/>
      <c r="Q282" s="168"/>
      <c r="R282" s="168"/>
      <c r="S282" s="168"/>
      <c r="T282" s="168"/>
      <c r="U282" s="168"/>
    </row>
    <row r="283" spans="3:21" ht="12.75" x14ac:dyDescent="0.2">
      <c r="C283" s="168"/>
      <c r="D283" s="168"/>
      <c r="E283" s="168"/>
      <c r="F283" s="168"/>
      <c r="G283" s="168"/>
      <c r="H283" s="168"/>
      <c r="I283" s="168"/>
      <c r="J283" s="168"/>
      <c r="K283" s="42"/>
      <c r="L283" s="42"/>
      <c r="M283" s="168"/>
      <c r="N283" s="168"/>
      <c r="O283" s="168"/>
      <c r="P283" s="168"/>
      <c r="Q283" s="168"/>
      <c r="R283" s="168"/>
      <c r="S283" s="168"/>
      <c r="T283" s="168"/>
      <c r="U283" s="168"/>
    </row>
    <row r="284" spans="3:21" ht="12.75" x14ac:dyDescent="0.2">
      <c r="C284" s="168"/>
      <c r="D284" s="168"/>
      <c r="E284" s="168"/>
      <c r="F284" s="168"/>
      <c r="G284" s="168"/>
      <c r="H284" s="168"/>
      <c r="I284" s="168"/>
      <c r="J284" s="168"/>
      <c r="K284" s="42"/>
      <c r="L284" s="42"/>
      <c r="M284" s="168"/>
      <c r="N284" s="168"/>
      <c r="O284" s="168"/>
      <c r="P284" s="168"/>
      <c r="Q284" s="168"/>
      <c r="R284" s="168"/>
      <c r="S284" s="168"/>
      <c r="T284" s="168"/>
      <c r="U284" s="168"/>
    </row>
    <row r="285" spans="3:21" ht="12.75" x14ac:dyDescent="0.2">
      <c r="C285" s="168"/>
      <c r="D285" s="168"/>
      <c r="E285" s="168"/>
      <c r="F285" s="168"/>
      <c r="G285" s="168"/>
      <c r="H285" s="168"/>
      <c r="I285" s="168"/>
      <c r="J285" s="168"/>
      <c r="K285" s="42"/>
      <c r="L285" s="42"/>
      <c r="M285" s="168"/>
      <c r="N285" s="168"/>
      <c r="O285" s="168"/>
      <c r="P285" s="168"/>
      <c r="Q285" s="168"/>
      <c r="R285" s="168"/>
      <c r="S285" s="168"/>
      <c r="T285" s="168"/>
      <c r="U285" s="168"/>
    </row>
    <row r="286" spans="3:21" ht="12.75" x14ac:dyDescent="0.2">
      <c r="C286" s="168"/>
      <c r="D286" s="168"/>
      <c r="E286" s="168"/>
      <c r="F286" s="168"/>
      <c r="G286" s="168"/>
      <c r="H286" s="168"/>
      <c r="I286" s="168"/>
      <c r="J286" s="168"/>
      <c r="K286" s="42"/>
      <c r="L286" s="42"/>
      <c r="M286" s="168"/>
      <c r="N286" s="168"/>
      <c r="O286" s="168"/>
      <c r="P286" s="168"/>
      <c r="Q286" s="168"/>
      <c r="R286" s="168"/>
      <c r="S286" s="168"/>
      <c r="T286" s="168"/>
      <c r="U286" s="168"/>
    </row>
    <row r="287" spans="3:21" ht="12.75" x14ac:dyDescent="0.2">
      <c r="C287" s="168"/>
      <c r="D287" s="168"/>
      <c r="E287" s="168"/>
      <c r="F287" s="168"/>
      <c r="G287" s="168"/>
      <c r="H287" s="168"/>
      <c r="I287" s="168"/>
      <c r="J287" s="168"/>
      <c r="K287" s="42"/>
      <c r="L287" s="42"/>
      <c r="M287" s="168"/>
      <c r="N287" s="168"/>
      <c r="O287" s="168"/>
      <c r="P287" s="168"/>
      <c r="Q287" s="168"/>
      <c r="R287" s="168"/>
      <c r="S287" s="168"/>
      <c r="T287" s="168"/>
      <c r="U287" s="168"/>
    </row>
    <row r="288" spans="3:21" ht="12.75" x14ac:dyDescent="0.2">
      <c r="C288" s="168"/>
      <c r="D288" s="168"/>
      <c r="E288" s="168"/>
      <c r="F288" s="168"/>
      <c r="G288" s="168"/>
      <c r="H288" s="168"/>
      <c r="I288" s="168"/>
      <c r="J288" s="168"/>
      <c r="K288" s="42"/>
      <c r="L288" s="42"/>
      <c r="M288" s="168"/>
      <c r="N288" s="168"/>
      <c r="O288" s="168"/>
      <c r="P288" s="168"/>
      <c r="Q288" s="168"/>
      <c r="R288" s="168"/>
      <c r="S288" s="168"/>
      <c r="T288" s="168"/>
      <c r="U288" s="168"/>
    </row>
    <row r="289" spans="1:23" ht="12.75" x14ac:dyDescent="0.2">
      <c r="C289" s="168"/>
      <c r="D289" s="168"/>
      <c r="E289" s="168"/>
      <c r="F289" s="168"/>
      <c r="G289" s="168"/>
      <c r="H289" s="168"/>
      <c r="I289" s="168"/>
      <c r="J289" s="168"/>
      <c r="K289" s="42"/>
      <c r="L289" s="42"/>
      <c r="M289" s="168"/>
      <c r="N289" s="168"/>
      <c r="O289" s="168"/>
      <c r="P289" s="168"/>
      <c r="Q289" s="168"/>
      <c r="R289" s="168"/>
      <c r="S289" s="168"/>
      <c r="T289" s="168"/>
      <c r="U289" s="168"/>
    </row>
    <row r="290" spans="1:23" ht="12.75" x14ac:dyDescent="0.2">
      <c r="C290" s="168"/>
      <c r="D290" s="168"/>
      <c r="E290" s="168"/>
      <c r="F290" s="168"/>
      <c r="G290" s="168"/>
      <c r="H290" s="168"/>
      <c r="I290" s="168"/>
      <c r="J290" s="168"/>
      <c r="K290" s="42"/>
      <c r="L290" s="42"/>
      <c r="M290" s="168"/>
      <c r="N290" s="168"/>
      <c r="O290" s="168"/>
      <c r="P290" s="168"/>
      <c r="Q290" s="168"/>
      <c r="R290" s="168"/>
      <c r="S290" s="168"/>
      <c r="T290" s="168"/>
      <c r="U290" s="168"/>
    </row>
    <row r="291" spans="1:23" ht="12.75" x14ac:dyDescent="0.2">
      <c r="C291" s="168"/>
      <c r="D291" s="168"/>
      <c r="E291" s="168"/>
      <c r="F291" s="168"/>
      <c r="G291" s="168"/>
      <c r="H291" s="168"/>
      <c r="I291" s="168"/>
      <c r="J291" s="168"/>
      <c r="K291" s="42"/>
      <c r="L291" s="42"/>
      <c r="M291" s="168"/>
      <c r="N291" s="168"/>
      <c r="O291" s="168"/>
      <c r="P291" s="168"/>
      <c r="Q291" s="168"/>
      <c r="R291" s="168"/>
      <c r="S291" s="168"/>
      <c r="T291" s="168"/>
      <c r="U291" s="168"/>
    </row>
    <row r="292" spans="1:23" ht="12.75" x14ac:dyDescent="0.2">
      <c r="C292" s="168"/>
      <c r="D292" s="168"/>
      <c r="E292" s="168"/>
      <c r="F292" s="168"/>
      <c r="G292" s="168"/>
      <c r="H292" s="168"/>
      <c r="I292" s="168"/>
      <c r="J292" s="168"/>
      <c r="K292" s="42"/>
      <c r="L292" s="42"/>
      <c r="M292" s="168"/>
      <c r="N292" s="168"/>
      <c r="O292" s="168"/>
      <c r="P292" s="168"/>
      <c r="Q292" s="168"/>
      <c r="R292" s="168"/>
      <c r="S292" s="168"/>
      <c r="T292" s="168"/>
      <c r="U292" s="168"/>
    </row>
    <row r="293" spans="1:23" ht="12.75" x14ac:dyDescent="0.2">
      <c r="C293" s="167"/>
      <c r="D293" s="168"/>
      <c r="E293" s="168"/>
      <c r="F293" s="168"/>
      <c r="G293" s="168"/>
      <c r="H293" s="168"/>
      <c r="I293" s="168"/>
      <c r="J293" s="168"/>
      <c r="K293" s="42"/>
      <c r="L293" s="42"/>
      <c r="M293" s="168"/>
      <c r="N293" s="168"/>
      <c r="O293" s="168"/>
      <c r="P293" s="168"/>
      <c r="Q293" s="168"/>
      <c r="R293" s="168"/>
      <c r="S293" s="168"/>
      <c r="T293" s="168"/>
      <c r="U293" s="168"/>
    </row>
    <row r="294" spans="1:23" ht="12.75" x14ac:dyDescent="0.2">
      <c r="C294" s="168"/>
      <c r="D294" s="168"/>
      <c r="E294" s="168"/>
      <c r="F294" s="168"/>
      <c r="G294" s="168"/>
      <c r="H294" s="168"/>
      <c r="I294" s="168"/>
      <c r="J294" s="168"/>
      <c r="K294" s="42"/>
      <c r="L294" s="42"/>
      <c r="M294" s="168"/>
      <c r="N294" s="168"/>
      <c r="O294" s="168"/>
      <c r="P294" s="168"/>
      <c r="Q294" s="168"/>
      <c r="R294" s="168"/>
      <c r="S294" s="168"/>
      <c r="T294" s="168"/>
      <c r="U294" s="168"/>
    </row>
    <row r="295" spans="1:23" ht="12.75" x14ac:dyDescent="0.2">
      <c r="C295" s="168"/>
      <c r="D295" s="168"/>
      <c r="E295" s="168"/>
      <c r="F295" s="168"/>
      <c r="G295" s="168"/>
      <c r="H295" s="168"/>
      <c r="I295" s="168"/>
      <c r="J295" s="168"/>
      <c r="K295" s="42"/>
      <c r="L295" s="42"/>
      <c r="M295" s="168"/>
      <c r="N295" s="167"/>
      <c r="O295" s="168"/>
      <c r="P295" s="168"/>
      <c r="Q295" s="168"/>
      <c r="R295" s="168"/>
      <c r="S295" s="168"/>
      <c r="T295" s="168"/>
      <c r="U295" s="168"/>
    </row>
    <row r="296" spans="1:23" ht="12.75" x14ac:dyDescent="0.2">
      <c r="C296" s="168"/>
      <c r="D296" s="168"/>
      <c r="E296" s="168"/>
      <c r="F296" s="168"/>
      <c r="G296" s="168"/>
      <c r="H296" s="168"/>
      <c r="I296" s="168"/>
      <c r="J296" s="168"/>
      <c r="K296" s="42"/>
      <c r="L296" s="42"/>
      <c r="M296" s="168"/>
      <c r="N296" s="168"/>
      <c r="O296" s="168"/>
      <c r="P296" s="168"/>
      <c r="Q296" s="168"/>
      <c r="R296" s="168"/>
      <c r="S296" s="168"/>
      <c r="T296" s="168"/>
      <c r="U296" s="168"/>
    </row>
    <row r="297" spans="1:23" ht="12.75" x14ac:dyDescent="0.2">
      <c r="C297" s="168"/>
      <c r="D297" s="168"/>
      <c r="E297" s="168"/>
      <c r="F297" s="168"/>
      <c r="G297" s="168"/>
      <c r="H297" s="168"/>
      <c r="I297" s="168"/>
      <c r="J297" s="168"/>
      <c r="K297" s="42"/>
      <c r="L297" s="42"/>
      <c r="M297" s="168"/>
      <c r="N297" s="168"/>
      <c r="O297" s="168"/>
      <c r="P297" s="168"/>
      <c r="Q297" s="168"/>
      <c r="R297" s="168"/>
      <c r="S297" s="168"/>
      <c r="T297" s="168"/>
      <c r="U297" s="168"/>
    </row>
    <row r="298" spans="1:23" ht="12.75" x14ac:dyDescent="0.2">
      <c r="C298" s="168"/>
      <c r="D298" s="168"/>
      <c r="E298" s="168"/>
      <c r="F298" s="168"/>
      <c r="G298" s="168"/>
      <c r="H298" s="168"/>
      <c r="I298" s="168"/>
      <c r="J298" s="168"/>
      <c r="K298" s="42"/>
      <c r="L298" s="42"/>
      <c r="M298" s="168"/>
      <c r="N298" s="168"/>
      <c r="O298" s="168"/>
      <c r="P298" s="168"/>
      <c r="Q298" s="168"/>
      <c r="R298" s="168"/>
      <c r="S298" s="168"/>
      <c r="T298" s="168"/>
      <c r="U298" s="168"/>
    </row>
    <row r="299" spans="1:23" ht="12.75" x14ac:dyDescent="0.2">
      <c r="C299" s="168"/>
      <c r="D299" s="168"/>
      <c r="E299" s="168"/>
      <c r="F299" s="168"/>
      <c r="G299" s="168"/>
      <c r="H299" s="168"/>
      <c r="I299" s="168"/>
      <c r="J299" s="168"/>
      <c r="K299" s="42"/>
      <c r="L299" s="42"/>
      <c r="M299" s="168"/>
      <c r="N299" s="168"/>
      <c r="O299" s="168"/>
      <c r="P299" s="168"/>
      <c r="Q299" s="168"/>
      <c r="R299" s="168"/>
      <c r="S299" s="168"/>
      <c r="T299" s="168"/>
      <c r="U299" s="168"/>
    </row>
    <row r="300" spans="1:23" ht="12.75" x14ac:dyDescent="0.2">
      <c r="C300" s="168"/>
      <c r="D300" s="168"/>
      <c r="E300" s="168"/>
      <c r="F300" s="168"/>
      <c r="G300" s="168"/>
      <c r="H300" s="168"/>
      <c r="I300" s="168"/>
      <c r="J300" s="168"/>
      <c r="K300" s="42"/>
      <c r="L300" s="42"/>
      <c r="M300" s="168"/>
      <c r="N300" s="168"/>
      <c r="O300" s="168"/>
      <c r="P300" s="168"/>
      <c r="Q300" s="168"/>
      <c r="R300" s="168"/>
      <c r="S300" s="168"/>
      <c r="T300" s="168"/>
      <c r="U300" s="168"/>
    </row>
    <row r="301" spans="1:23" ht="12.75" x14ac:dyDescent="0.2">
      <c r="C301" s="168"/>
      <c r="D301" s="168"/>
      <c r="E301" s="168"/>
      <c r="F301" s="168"/>
      <c r="G301" s="168"/>
      <c r="H301" s="168"/>
      <c r="I301" s="168"/>
      <c r="J301" s="168"/>
      <c r="K301" s="42"/>
      <c r="L301" s="42"/>
      <c r="M301" s="168"/>
      <c r="N301" s="168"/>
      <c r="O301" s="168"/>
      <c r="P301" s="168"/>
      <c r="Q301" s="168"/>
      <c r="R301" s="168"/>
      <c r="S301" s="168"/>
      <c r="T301" s="168"/>
      <c r="U301" s="168"/>
    </row>
    <row r="302" spans="1:23" ht="12.75" x14ac:dyDescent="0.2">
      <c r="C302" s="168"/>
      <c r="D302" s="168"/>
      <c r="E302" s="168"/>
      <c r="F302" s="168"/>
      <c r="G302" s="168"/>
      <c r="H302" s="168"/>
      <c r="I302" s="168"/>
      <c r="J302" s="168"/>
      <c r="K302" s="42"/>
      <c r="L302" s="42"/>
      <c r="M302" s="168"/>
      <c r="N302" s="168"/>
      <c r="O302" s="168"/>
      <c r="P302" s="168"/>
      <c r="Q302" s="168"/>
      <c r="R302" s="168"/>
      <c r="S302" s="168"/>
      <c r="T302" s="168"/>
      <c r="U302" s="168"/>
    </row>
    <row r="303" spans="1:23" ht="10.5" x14ac:dyDescent="0.2">
      <c r="B303" s="145"/>
      <c r="C303" s="145"/>
      <c r="D303" s="145"/>
      <c r="E303" s="145"/>
      <c r="F303" s="145"/>
      <c r="G303" s="145"/>
      <c r="H303" s="145"/>
      <c r="I303" s="145"/>
      <c r="J303" s="145"/>
      <c r="K303" s="42"/>
      <c r="L303" s="42"/>
      <c r="M303" s="42"/>
      <c r="N303" s="145"/>
      <c r="O303" s="145"/>
      <c r="P303" s="145"/>
      <c r="Q303" s="145"/>
      <c r="R303" s="145"/>
      <c r="S303" s="145"/>
      <c r="T303" s="145"/>
      <c r="U303" s="145"/>
      <c r="V303" s="145"/>
      <c r="W303" s="145"/>
    </row>
    <row r="304" spans="1:23" ht="12.75" x14ac:dyDescent="0.2">
      <c r="A304" s="42"/>
      <c r="B304" s="80"/>
    </row>
    <row r="309" spans="10:15" ht="10.5" x14ac:dyDescent="0.2">
      <c r="J309" s="440"/>
      <c r="K309" s="440"/>
      <c r="L309" s="440"/>
      <c r="M309" s="440"/>
      <c r="N309" s="440"/>
      <c r="O309" s="440"/>
    </row>
    <row r="310" spans="10:15" ht="10.5" x14ac:dyDescent="0.2">
      <c r="J310" s="79"/>
      <c r="K310" s="79"/>
      <c r="L310" s="79"/>
      <c r="M310" s="79"/>
      <c r="N310" s="79"/>
      <c r="O310" s="79"/>
    </row>
    <row r="331" spans="3:21" ht="12.75" x14ac:dyDescent="0.2">
      <c r="C331" s="432"/>
      <c r="D331" s="432"/>
      <c r="E331" s="432"/>
      <c r="F331" s="432"/>
      <c r="G331" s="432"/>
      <c r="H331" s="432"/>
      <c r="I331" s="432"/>
      <c r="P331" s="432"/>
      <c r="Q331" s="432"/>
      <c r="R331" s="432"/>
      <c r="S331" s="432"/>
      <c r="T331" s="432"/>
      <c r="U331" s="432"/>
    </row>
    <row r="332" spans="3:21" ht="12.75" x14ac:dyDescent="0.2">
      <c r="C332" s="127"/>
      <c r="D332" s="127"/>
      <c r="E332" s="127"/>
      <c r="F332" s="127"/>
      <c r="G332" s="127"/>
      <c r="H332" s="127"/>
      <c r="I332" s="127"/>
      <c r="P332" s="127"/>
      <c r="Q332" s="127"/>
      <c r="R332" s="127"/>
      <c r="S332" s="127"/>
      <c r="T332" s="127"/>
      <c r="U332" s="127"/>
    </row>
    <row r="333" spans="3:21" ht="10.5" x14ac:dyDescent="0.2">
      <c r="J333" s="355"/>
      <c r="K333" s="355"/>
      <c r="L333" s="355"/>
      <c r="M333" s="355"/>
      <c r="N333" s="355"/>
      <c r="O333" s="355"/>
    </row>
    <row r="334" spans="3:21" ht="10.5" x14ac:dyDescent="0.2">
      <c r="J334" s="355"/>
      <c r="K334" s="355"/>
      <c r="L334" s="355"/>
      <c r="M334" s="355"/>
      <c r="N334" s="355"/>
      <c r="O334" s="355"/>
    </row>
    <row r="338" spans="3:21" ht="10.5" x14ac:dyDescent="0.2">
      <c r="J338" s="355"/>
      <c r="K338" s="355"/>
      <c r="L338" s="355"/>
      <c r="M338" s="355"/>
      <c r="N338" s="355"/>
      <c r="O338" s="355"/>
    </row>
    <row r="352" spans="3:21" ht="12.75" x14ac:dyDescent="0.2">
      <c r="C352" s="432"/>
      <c r="D352" s="432"/>
      <c r="E352" s="432"/>
      <c r="F352" s="432"/>
      <c r="G352" s="432"/>
      <c r="H352" s="432"/>
      <c r="I352" s="432"/>
      <c r="O352" s="432"/>
      <c r="P352" s="432"/>
      <c r="Q352" s="432"/>
      <c r="R352" s="432"/>
      <c r="S352" s="432"/>
      <c r="T352" s="432"/>
      <c r="U352" s="432"/>
    </row>
    <row r="358" spans="1:19" ht="12.75" x14ac:dyDescent="0.2">
      <c r="F358" s="80"/>
    </row>
    <row r="362" spans="1:19" ht="12.75" x14ac:dyDescent="0.2">
      <c r="S362" s="80"/>
    </row>
    <row r="365" spans="1:19" x14ac:dyDescent="0.2">
      <c r="A365" s="42"/>
    </row>
    <row r="389" spans="5:19" ht="13.5" x14ac:dyDescent="0.25">
      <c r="O389" s="96"/>
      <c r="P389"/>
      <c r="Q389" s="370"/>
      <c r="R389" s="370"/>
      <c r="S389" s="370"/>
    </row>
    <row r="390" spans="5:19" ht="12.75" x14ac:dyDescent="0.2">
      <c r="O390"/>
      <c r="P390"/>
      <c r="Q390"/>
      <c r="R390"/>
      <c r="S390"/>
    </row>
    <row r="391" spans="5:19" ht="12.75" x14ac:dyDescent="0.2">
      <c r="O391"/>
      <c r="P391"/>
      <c r="Q391"/>
      <c r="R391"/>
      <c r="S391"/>
    </row>
    <row r="392" spans="5:19" ht="12.75" x14ac:dyDescent="0.2">
      <c r="O392"/>
      <c r="P392"/>
      <c r="Q392"/>
      <c r="R392"/>
      <c r="S392"/>
    </row>
    <row r="393" spans="5:19" ht="13.5" x14ac:dyDescent="0.25">
      <c r="O393" s="95"/>
      <c r="P393" s="95"/>
      <c r="Q393" s="369"/>
      <c r="R393" s="369"/>
      <c r="S393" s="369"/>
    </row>
    <row r="394" spans="5:19" ht="13.5" x14ac:dyDescent="0.25">
      <c r="O394" s="95"/>
      <c r="P394" s="95"/>
      <c r="Q394" s="369"/>
      <c r="R394" s="369"/>
      <c r="S394" s="369"/>
    </row>
    <row r="400" spans="5:19" ht="12.75" x14ac:dyDescent="0.2">
      <c r="E400" s="80"/>
    </row>
    <row r="401" spans="1:18" ht="12.75" x14ac:dyDescent="0.2">
      <c r="O401" s="80"/>
    </row>
    <row r="406" spans="1:18" ht="12.75" x14ac:dyDescent="0.2">
      <c r="R406" s="80"/>
    </row>
    <row r="410" spans="1:18" x14ac:dyDescent="0.2">
      <c r="A410" s="42"/>
    </row>
  </sheetData>
  <mergeCells count="383">
    <mergeCell ref="M145:M147"/>
    <mergeCell ref="N145:O147"/>
    <mergeCell ref="S145:T147"/>
    <mergeCell ref="S151:T151"/>
    <mergeCell ref="U151:W151"/>
    <mergeCell ref="F154:G154"/>
    <mergeCell ref="H154:J154"/>
    <mergeCell ref="K154:L154"/>
    <mergeCell ref="P154:R154"/>
    <mergeCell ref="S154:T154"/>
    <mergeCell ref="H153:J153"/>
    <mergeCell ref="K153:L153"/>
    <mergeCell ref="P153:R153"/>
    <mergeCell ref="S153:T153"/>
    <mergeCell ref="U153:W153"/>
    <mergeCell ref="F156:G156"/>
    <mergeCell ref="H156:J156"/>
    <mergeCell ref="K156:L156"/>
    <mergeCell ref="M156:O156"/>
    <mergeCell ref="P156:R156"/>
    <mergeCell ref="A144:E144"/>
    <mergeCell ref="A151:E151"/>
    <mergeCell ref="F151:G151"/>
    <mergeCell ref="H151:J151"/>
    <mergeCell ref="P155:R155"/>
    <mergeCell ref="K151:L151"/>
    <mergeCell ref="P151:R151"/>
    <mergeCell ref="A156:E156"/>
    <mergeCell ref="A154:E154"/>
    <mergeCell ref="A152:E152"/>
    <mergeCell ref="F152:G152"/>
    <mergeCell ref="H152:J152"/>
    <mergeCell ref="K152:L152"/>
    <mergeCell ref="P152:R152"/>
    <mergeCell ref="K155:L155"/>
    <mergeCell ref="A145:E147"/>
    <mergeCell ref="F145:G147"/>
    <mergeCell ref="H145:J147"/>
    <mergeCell ref="K145:L147"/>
    <mergeCell ref="Q394:S394"/>
    <mergeCell ref="J334:O334"/>
    <mergeCell ref="J338:O338"/>
    <mergeCell ref="C352:I352"/>
    <mergeCell ref="O352:U352"/>
    <mergeCell ref="Q389:S389"/>
    <mergeCell ref="Q393:S393"/>
    <mergeCell ref="C278:K278"/>
    <mergeCell ref="M278:U278"/>
    <mergeCell ref="J309:O309"/>
    <mergeCell ref="C331:I331"/>
    <mergeCell ref="P331:U331"/>
    <mergeCell ref="J333:O333"/>
    <mergeCell ref="C276:J276"/>
    <mergeCell ref="M276:U276"/>
    <mergeCell ref="I193:O193"/>
    <mergeCell ref="I194:O194"/>
    <mergeCell ref="I195:O195"/>
    <mergeCell ref="J197:N197"/>
    <mergeCell ref="H226:P226"/>
    <mergeCell ref="Q238:V238"/>
    <mergeCell ref="M180:Q180"/>
    <mergeCell ref="T180:W180"/>
    <mergeCell ref="T181:W181"/>
    <mergeCell ref="D182:W182"/>
    <mergeCell ref="I185:O185"/>
    <mergeCell ref="H187:P187"/>
    <mergeCell ref="M242:U242"/>
    <mergeCell ref="C243:K243"/>
    <mergeCell ref="M243:U243"/>
    <mergeCell ref="D260:I260"/>
    <mergeCell ref="C262:K262"/>
    <mergeCell ref="N262:V262"/>
    <mergeCell ref="H150:J150"/>
    <mergeCell ref="K150:L150"/>
    <mergeCell ref="P150:R150"/>
    <mergeCell ref="N148:O155"/>
    <mergeCell ref="F153:G153"/>
    <mergeCell ref="P148:R148"/>
    <mergeCell ref="S148:T148"/>
    <mergeCell ref="U148:W148"/>
    <mergeCell ref="F149:G149"/>
    <mergeCell ref="H149:J149"/>
    <mergeCell ref="S155:T155"/>
    <mergeCell ref="U155:W155"/>
    <mergeCell ref="S152:T152"/>
    <mergeCell ref="U152:W152"/>
    <mergeCell ref="U154:W154"/>
    <mergeCell ref="S150:T150"/>
    <mergeCell ref="U150:W150"/>
    <mergeCell ref="U137:W139"/>
    <mergeCell ref="H142:J142"/>
    <mergeCell ref="K142:L142"/>
    <mergeCell ref="M142:O142"/>
    <mergeCell ref="P142:R142"/>
    <mergeCell ref="S142:T142"/>
    <mergeCell ref="T163:W163"/>
    <mergeCell ref="G166:Q166"/>
    <mergeCell ref="A150:E150"/>
    <mergeCell ref="A153:E153"/>
    <mergeCell ref="A149:E149"/>
    <mergeCell ref="K149:L149"/>
    <mergeCell ref="P149:R149"/>
    <mergeCell ref="S149:T149"/>
    <mergeCell ref="U149:W149"/>
    <mergeCell ref="P147:R147"/>
    <mergeCell ref="A148:E148"/>
    <mergeCell ref="F148:G148"/>
    <mergeCell ref="H148:J148"/>
    <mergeCell ref="K148:L148"/>
    <mergeCell ref="S156:T156"/>
    <mergeCell ref="U156:W156"/>
    <mergeCell ref="A155:E155"/>
    <mergeCell ref="F155:G155"/>
    <mergeCell ref="S140:T140"/>
    <mergeCell ref="U140:W140"/>
    <mergeCell ref="F140:G140"/>
    <mergeCell ref="H140:J140"/>
    <mergeCell ref="K140:L140"/>
    <mergeCell ref="N140:O141"/>
    <mergeCell ref="P140:R140"/>
    <mergeCell ref="F141:G141"/>
    <mergeCell ref="H141:J141"/>
    <mergeCell ref="K141:L141"/>
    <mergeCell ref="P141:R141"/>
    <mergeCell ref="S141:T141"/>
    <mergeCell ref="U141:W141"/>
    <mergeCell ref="P138:R138"/>
    <mergeCell ref="P139:R139"/>
    <mergeCell ref="F137:G139"/>
    <mergeCell ref="H137:J139"/>
    <mergeCell ref="K137:L139"/>
    <mergeCell ref="M137:M139"/>
    <mergeCell ref="S126:T126"/>
    <mergeCell ref="U126:W126"/>
    <mergeCell ref="E128:G128"/>
    <mergeCell ref="N128:T128"/>
    <mergeCell ref="U128:W128"/>
    <mergeCell ref="N129:T129"/>
    <mergeCell ref="U129:W129"/>
    <mergeCell ref="U132:W132"/>
    <mergeCell ref="U133:W133"/>
    <mergeCell ref="F133:J133"/>
    <mergeCell ref="F132:J132"/>
    <mergeCell ref="K132:O132"/>
    <mergeCell ref="K133:O133"/>
    <mergeCell ref="P132:T132"/>
    <mergeCell ref="P133:T133"/>
    <mergeCell ref="N137:O139"/>
    <mergeCell ref="P137:R137"/>
    <mergeCell ref="S137:T139"/>
    <mergeCell ref="S124:T125"/>
    <mergeCell ref="U124:W125"/>
    <mergeCell ref="H125:J125"/>
    <mergeCell ref="P125:R125"/>
    <mergeCell ref="H126:J126"/>
    <mergeCell ref="K126:L126"/>
    <mergeCell ref="M126:O126"/>
    <mergeCell ref="P126:R126"/>
    <mergeCell ref="A124:D125"/>
    <mergeCell ref="E124:G125"/>
    <mergeCell ref="H124:J124"/>
    <mergeCell ref="K124:L125"/>
    <mergeCell ref="M124:O125"/>
    <mergeCell ref="P124:R124"/>
    <mergeCell ref="U121:W121"/>
    <mergeCell ref="F122:G122"/>
    <mergeCell ref="H122:J122"/>
    <mergeCell ref="K122:L122"/>
    <mergeCell ref="M122:O122"/>
    <mergeCell ref="P122:R122"/>
    <mergeCell ref="S122:T122"/>
    <mergeCell ref="U122:W122"/>
    <mergeCell ref="Q118:S118"/>
    <mergeCell ref="F119:I119"/>
    <mergeCell ref="F121:G121"/>
    <mergeCell ref="H121:J121"/>
    <mergeCell ref="K121:L121"/>
    <mergeCell ref="M121:O121"/>
    <mergeCell ref="P121:R121"/>
    <mergeCell ref="S121:T121"/>
    <mergeCell ref="I115:P115"/>
    <mergeCell ref="A117:E117"/>
    <mergeCell ref="A118:E118"/>
    <mergeCell ref="F118:I118"/>
    <mergeCell ref="J118:K118"/>
    <mergeCell ref="L118:N118"/>
    <mergeCell ref="O118:P118"/>
    <mergeCell ref="F108:G108"/>
    <mergeCell ref="A109:E109"/>
    <mergeCell ref="A110:E110"/>
    <mergeCell ref="F110:J110"/>
    <mergeCell ref="Q110:W110"/>
    <mergeCell ref="U79:V79"/>
    <mergeCell ref="R89:V89"/>
    <mergeCell ref="R90:V90"/>
    <mergeCell ref="A105:E105"/>
    <mergeCell ref="A106:E106"/>
    <mergeCell ref="A107:E107"/>
    <mergeCell ref="F107:G107"/>
    <mergeCell ref="T71:V71"/>
    <mergeCell ref="T72:V72"/>
    <mergeCell ref="A74:D74"/>
    <mergeCell ref="E74:G74"/>
    <mergeCell ref="A69:D69"/>
    <mergeCell ref="E69:F69"/>
    <mergeCell ref="A70:D70"/>
    <mergeCell ref="E70:F70"/>
    <mergeCell ref="A71:D71"/>
    <mergeCell ref="E71:F71"/>
    <mergeCell ref="A72:D72"/>
    <mergeCell ref="E72:F72"/>
    <mergeCell ref="A62:E62"/>
    <mergeCell ref="G62:K62"/>
    <mergeCell ref="I65:O65"/>
    <mergeCell ref="A68:D68"/>
    <mergeCell ref="E68:F68"/>
    <mergeCell ref="T68:V68"/>
    <mergeCell ref="B58:E58"/>
    <mergeCell ref="F58:U58"/>
    <mergeCell ref="V58:W58"/>
    <mergeCell ref="A60:E60"/>
    <mergeCell ref="G60:K60"/>
    <mergeCell ref="A61:E61"/>
    <mergeCell ref="G61:K61"/>
    <mergeCell ref="B56:E56"/>
    <mergeCell ref="F56:U56"/>
    <mergeCell ref="V56:W56"/>
    <mergeCell ref="B57:E57"/>
    <mergeCell ref="F57:U57"/>
    <mergeCell ref="V57:W57"/>
    <mergeCell ref="B54:E54"/>
    <mergeCell ref="F54:U54"/>
    <mergeCell ref="V54:W54"/>
    <mergeCell ref="B55:E55"/>
    <mergeCell ref="F55:U55"/>
    <mergeCell ref="V55:W55"/>
    <mergeCell ref="B52:E52"/>
    <mergeCell ref="F52:U52"/>
    <mergeCell ref="V52:W52"/>
    <mergeCell ref="B53:E53"/>
    <mergeCell ref="F53:U53"/>
    <mergeCell ref="V53:W53"/>
    <mergeCell ref="B50:E50"/>
    <mergeCell ref="F50:U50"/>
    <mergeCell ref="V50:W50"/>
    <mergeCell ref="B51:E51"/>
    <mergeCell ref="F51:U51"/>
    <mergeCell ref="V51:W51"/>
    <mergeCell ref="B48:E48"/>
    <mergeCell ref="F48:U48"/>
    <mergeCell ref="V48:W48"/>
    <mergeCell ref="B49:E49"/>
    <mergeCell ref="F49:U49"/>
    <mergeCell ref="V49:W49"/>
    <mergeCell ref="A44:E44"/>
    <mergeCell ref="A45:E45"/>
    <mergeCell ref="J45:M45"/>
    <mergeCell ref="P45:Q45"/>
    <mergeCell ref="U45:W45"/>
    <mergeCell ref="A47:E47"/>
    <mergeCell ref="F47:U47"/>
    <mergeCell ref="V47:W47"/>
    <mergeCell ref="U41:W41"/>
    <mergeCell ref="AL41:AT41"/>
    <mergeCell ref="A42:E42"/>
    <mergeCell ref="A43:E43"/>
    <mergeCell ref="J43:M43"/>
    <mergeCell ref="P43:Q43"/>
    <mergeCell ref="U43:W43"/>
    <mergeCell ref="A38:E38"/>
    <mergeCell ref="A39:E39"/>
    <mergeCell ref="A40:E40"/>
    <mergeCell ref="A41:E41"/>
    <mergeCell ref="J41:M41"/>
    <mergeCell ref="P41:Q41"/>
    <mergeCell ref="A35:E35"/>
    <mergeCell ref="F35:L35"/>
    <mergeCell ref="M35:P35"/>
    <mergeCell ref="Q35:W35"/>
    <mergeCell ref="A36:E36"/>
    <mergeCell ref="A37:E37"/>
    <mergeCell ref="A34:E34"/>
    <mergeCell ref="F34:H34"/>
    <mergeCell ref="I34:J34"/>
    <mergeCell ref="K34:L34"/>
    <mergeCell ref="M34:N34"/>
    <mergeCell ref="O34:P34"/>
    <mergeCell ref="A32:E32"/>
    <mergeCell ref="Q32:S32"/>
    <mergeCell ref="T32:W32"/>
    <mergeCell ref="A33:E33"/>
    <mergeCell ref="F33:P33"/>
    <mergeCell ref="Q33:S33"/>
    <mergeCell ref="T33:W33"/>
    <mergeCell ref="S23:W23"/>
    <mergeCell ref="Q24:R24"/>
    <mergeCell ref="S24:W24"/>
    <mergeCell ref="I29:O29"/>
    <mergeCell ref="A31:E31"/>
    <mergeCell ref="Q31:S31"/>
    <mergeCell ref="T31:W31"/>
    <mergeCell ref="M17:W17"/>
    <mergeCell ref="N22:O22"/>
    <mergeCell ref="Q22:R22"/>
    <mergeCell ref="T22:U22"/>
    <mergeCell ref="V22:W22"/>
    <mergeCell ref="V12:W12"/>
    <mergeCell ref="M13:P13"/>
    <mergeCell ref="Q13:U13"/>
    <mergeCell ref="V13:W13"/>
    <mergeCell ref="M14:R14"/>
    <mergeCell ref="S14:W14"/>
    <mergeCell ref="D1:S5"/>
    <mergeCell ref="T2:W2"/>
    <mergeCell ref="T3:W3"/>
    <mergeCell ref="T4:W5"/>
    <mergeCell ref="E6:R6"/>
    <mergeCell ref="J9:O9"/>
    <mergeCell ref="M15:W15"/>
    <mergeCell ref="M16:P16"/>
    <mergeCell ref="Q16:W16"/>
    <mergeCell ref="A141:E141"/>
    <mergeCell ref="A140:E140"/>
    <mergeCell ref="A137:E139"/>
    <mergeCell ref="A136:E136"/>
    <mergeCell ref="A131:E131"/>
    <mergeCell ref="A77:D77"/>
    <mergeCell ref="A76:D76"/>
    <mergeCell ref="A108:E108"/>
    <mergeCell ref="A119:E119"/>
    <mergeCell ref="B126:D126"/>
    <mergeCell ref="E126:G126"/>
    <mergeCell ref="A142:E142"/>
    <mergeCell ref="F142:G142"/>
    <mergeCell ref="Z175:AA175"/>
    <mergeCell ref="Z177:AC178"/>
    <mergeCell ref="AD177:AF178"/>
    <mergeCell ref="AG177:AI177"/>
    <mergeCell ref="AJ177:AK178"/>
    <mergeCell ref="AL177:AN178"/>
    <mergeCell ref="AO177:AQ177"/>
    <mergeCell ref="H155:J155"/>
    <mergeCell ref="J174:O174"/>
    <mergeCell ref="G177:J177"/>
    <mergeCell ref="M177:N177"/>
    <mergeCell ref="G178:J178"/>
    <mergeCell ref="U142:W142"/>
    <mergeCell ref="M158:T158"/>
    <mergeCell ref="U158:W158"/>
    <mergeCell ref="M159:T159"/>
    <mergeCell ref="U159:W159"/>
    <mergeCell ref="J160:O160"/>
    <mergeCell ref="P145:R145"/>
    <mergeCell ref="P146:R146"/>
    <mergeCell ref="U145:W147"/>
    <mergeCell ref="F150:G150"/>
    <mergeCell ref="AR177:AS178"/>
    <mergeCell ref="AT177:AV178"/>
    <mergeCell ref="AG178:AI178"/>
    <mergeCell ref="AO178:AQ178"/>
    <mergeCell ref="AA179:AC179"/>
    <mergeCell ref="AD179:AF179"/>
    <mergeCell ref="AG179:AI179"/>
    <mergeCell ref="AJ179:AK179"/>
    <mergeCell ref="AL179:AN179"/>
    <mergeCell ref="AO179:AQ179"/>
    <mergeCell ref="AR179:AS179"/>
    <mergeCell ref="AT179:AV179"/>
    <mergeCell ref="AD181:AF181"/>
    <mergeCell ref="AM181:AS181"/>
    <mergeCell ref="AT181:AV181"/>
    <mergeCell ref="Y189:Z189"/>
    <mergeCell ref="AL188:AO188"/>
    <mergeCell ref="AL189:AO189"/>
    <mergeCell ref="AM182:AS182"/>
    <mergeCell ref="AT182:AV182"/>
    <mergeCell ref="AM184:AS184"/>
    <mergeCell ref="AT184:AV184"/>
    <mergeCell ref="AD189:AG189"/>
    <mergeCell ref="AD188:AG188"/>
    <mergeCell ref="AH188:AK188"/>
    <mergeCell ref="AH189:AK189"/>
    <mergeCell ref="AA189:AC189"/>
  </mergeCells>
  <printOptions horizontalCentered="1"/>
  <pageMargins left="0.31496062992125984" right="0.31496062992125984" top="0.35433070866141736" bottom="0.35433070866141736" header="0.31496062992125984" footer="0.31496062992125984"/>
  <pageSetup scale="66" fitToHeight="0" orientation="portrait" horizontalDpi="300" verticalDpi="300" r:id="rId1"/>
  <headerFooter alignWithMargins="0">
    <oddFooter>&amp;C&amp;9&amp;P/&amp;N</oddFooter>
  </headerFooter>
  <rowBreaks count="4" manualBreakCount="4">
    <brk id="77" max="22" man="1"/>
    <brk id="158" max="22" man="1"/>
    <brk id="245" max="22" man="1"/>
    <brk id="305" max="2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55"/>
  <sheetViews>
    <sheetView workbookViewId="0">
      <selection activeCell="C9" sqref="C9"/>
    </sheetView>
  </sheetViews>
  <sheetFormatPr baseColWidth="10" defaultColWidth="10.140625" defaultRowHeight="8.25" x14ac:dyDescent="0.15"/>
  <cols>
    <col min="1" max="1" width="7" style="98" customWidth="1"/>
    <col min="2" max="2" width="7.42578125" style="98" customWidth="1"/>
    <col min="3" max="3" width="11.42578125" style="98" customWidth="1"/>
    <col min="4" max="4" width="6.28515625" style="98" customWidth="1"/>
    <col min="5" max="5" width="7.28515625" style="98" customWidth="1"/>
    <col min="6" max="6" width="6" style="98" customWidth="1"/>
    <col min="7" max="7" width="10" style="98" customWidth="1"/>
    <col min="8" max="8" width="9.42578125" style="98" customWidth="1"/>
    <col min="9" max="9" width="10.85546875" style="98" customWidth="1"/>
    <col min="10" max="10" width="10.140625" style="98" customWidth="1"/>
    <col min="11" max="12" width="6.28515625" style="98" customWidth="1"/>
    <col min="13" max="13" width="1.5703125" style="98" customWidth="1"/>
    <col min="14" max="14" width="4.28515625" style="98" customWidth="1"/>
    <col min="15" max="15" width="10.140625" style="98" customWidth="1"/>
    <col min="16" max="16" width="5.28515625" style="98" customWidth="1"/>
    <col min="17" max="17" width="5.5703125" style="98" customWidth="1"/>
    <col min="18" max="18" width="10.140625" style="98" customWidth="1"/>
    <col min="19" max="19" width="6" style="98" customWidth="1"/>
    <col min="20" max="16384" width="10.140625" style="98"/>
  </cols>
  <sheetData>
    <row r="2" spans="1:19" x14ac:dyDescent="0.15">
      <c r="E2" s="99"/>
    </row>
    <row r="7" spans="1:19" x14ac:dyDescent="0.15">
      <c r="D7" s="100">
        <f>TRUNC(C9,-7)</f>
        <v>0</v>
      </c>
      <c r="E7" s="100">
        <f>TRUNC(C9,-6)</f>
        <v>4000000</v>
      </c>
      <c r="F7" s="100">
        <f>TRUNC(C9,-5)</f>
        <v>4200000</v>
      </c>
      <c r="G7" s="100">
        <f>TRUNC(C9,-4)</f>
        <v>4250000</v>
      </c>
      <c r="H7" s="100">
        <f>TRUNC(C9,-3)</f>
        <v>4254000</v>
      </c>
      <c r="I7" s="100">
        <f>TRUNC(C9,-2)</f>
        <v>4254500</v>
      </c>
      <c r="J7" s="100">
        <f>TRUNC(C9,-1)</f>
        <v>4254590</v>
      </c>
      <c r="K7" s="100">
        <f>TRUNC(C9,0)</f>
        <v>4254594</v>
      </c>
      <c r="L7" s="100">
        <f>IF(C9-K7&gt;0,(C9-K7)*100,"00")</f>
        <v>59.876543190330267</v>
      </c>
      <c r="M7" s="101">
        <f>(L7-N7)/10</f>
        <v>0</v>
      </c>
      <c r="N7" s="100">
        <f>IF(C9-K7&gt;0,(C9-K7)*100,"00")</f>
        <v>59.876543190330267</v>
      </c>
    </row>
    <row r="8" spans="1:19" x14ac:dyDescent="0.15">
      <c r="D8" s="102">
        <f>D7/10000000</f>
        <v>0</v>
      </c>
      <c r="E8" s="102">
        <f>(E7-D7)/1000000</f>
        <v>4</v>
      </c>
      <c r="F8" s="102">
        <f>(F7-E7)/100000</f>
        <v>2</v>
      </c>
      <c r="G8" s="102">
        <f>(G7-F7)/10000</f>
        <v>5</v>
      </c>
      <c r="H8" s="102">
        <f>(H7-G7)/1000</f>
        <v>4</v>
      </c>
      <c r="I8" s="102">
        <f>(I7-H7)/100</f>
        <v>5</v>
      </c>
      <c r="J8" s="102">
        <f>(J7-I7)/10</f>
        <v>9</v>
      </c>
      <c r="K8" s="100">
        <f>+K7-J7</f>
        <v>4</v>
      </c>
      <c r="L8" s="100">
        <f>IF(C9-K7=0,"00",ROUND(L7,0))</f>
        <v>60</v>
      </c>
      <c r="N8" s="102"/>
    </row>
    <row r="9" spans="1:19" x14ac:dyDescent="0.15">
      <c r="A9" s="103"/>
      <c r="C9" s="104">
        <f>'FORMATO TIPO INMUEBLES '!X118</f>
        <v>4254594.5987654319</v>
      </c>
      <c r="E9" s="105"/>
    </row>
    <row r="11" spans="1:19" x14ac:dyDescent="0.15">
      <c r="A11" s="106" t="str">
        <f>C11</f>
        <v>CUATRO MILLONES DOSCIENTOS CINCUENTA Y CUATRO  MIL QUINIENTOS NOVENTA Y CUATRO  PESOS 60/100  M.N.</v>
      </c>
      <c r="C11" s="107" t="str">
        <f>J28</f>
        <v>CUATRO MILLONES DOSCIENTOS CINCUENTA Y CUATRO  MIL QUINIENTOS NOVENTA Y CUATRO  PESOS 60/100  M.N.</v>
      </c>
      <c r="D11" s="108"/>
      <c r="E11" s="108"/>
      <c r="F11" s="108"/>
      <c r="G11" s="108"/>
      <c r="H11" s="108"/>
      <c r="I11" s="108"/>
      <c r="J11" s="108"/>
      <c r="K11" s="108"/>
      <c r="L11" s="108"/>
    </row>
    <row r="14" spans="1:19" ht="9" thickBot="1" x14ac:dyDescent="0.2"/>
    <row r="15" spans="1:19" ht="9" thickBot="1" x14ac:dyDescent="0.2">
      <c r="D15" s="109" t="s">
        <v>245</v>
      </c>
      <c r="E15" s="110" t="s">
        <v>246</v>
      </c>
      <c r="F15" s="110" t="s">
        <v>246</v>
      </c>
      <c r="G15" s="110" t="s">
        <v>247</v>
      </c>
      <c r="H15" s="111"/>
      <c r="I15" s="112" t="s">
        <v>248</v>
      </c>
      <c r="J15" s="112" t="s">
        <v>249</v>
      </c>
      <c r="K15" s="112" t="s">
        <v>250</v>
      </c>
      <c r="L15" s="112" t="s">
        <v>251</v>
      </c>
      <c r="M15" s="112"/>
      <c r="N15" s="112" t="s">
        <v>252</v>
      </c>
      <c r="O15" s="112"/>
      <c r="P15" s="112" t="s">
        <v>253</v>
      </c>
      <c r="Q15" s="112" t="s">
        <v>254</v>
      </c>
      <c r="R15" s="112"/>
      <c r="S15" s="112" t="s">
        <v>255</v>
      </c>
    </row>
    <row r="16" spans="1:19" x14ac:dyDescent="0.15">
      <c r="C16" s="113">
        <v>1</v>
      </c>
      <c r="D16" s="114" t="s">
        <v>256</v>
      </c>
      <c r="E16" s="114" t="s">
        <v>257</v>
      </c>
      <c r="F16" s="114" t="s">
        <v>258</v>
      </c>
      <c r="G16" s="114" t="s">
        <v>259</v>
      </c>
      <c r="H16" s="115" t="s">
        <v>260</v>
      </c>
      <c r="I16" s="98" t="str">
        <f>IF(AND(C16=D8,E8=1),F16,IF(AND(E8=0,D8=1),E16,""))</f>
        <v/>
      </c>
      <c r="J16" s="98" t="str">
        <f>IF(AND(C16=E8,D8=0),H16,IF(D8=1,"",IF(C16=E8,D16,"")))</f>
        <v/>
      </c>
      <c r="K16" s="98" t="str">
        <f>IF(AND(C16=F8,G8&gt;=0,H8&gt;=0),G16,IF(AND(C16=F8,G8=0,H8=0),E27,""))</f>
        <v/>
      </c>
      <c r="L16" s="98" t="str">
        <f>IF(AND(C16=G8,H8=1),F16,IF(AND(H8=0,G8=1),E16,""))</f>
        <v/>
      </c>
      <c r="N16" s="98" t="str">
        <f>IF(G8=1,"",IF(C16=H8,D16,""))</f>
        <v/>
      </c>
      <c r="P16" s="98" t="str">
        <f>IF(AND(C16=I8,J8&gt;=0,K8&gt;=0),G16,IF(AND(C16=I8,J8=0,K8=0),E27,""))</f>
        <v/>
      </c>
      <c r="Q16" s="98" t="str">
        <f>IF(AND(C16=J8,K8=1),F16,IF(AND(K8=0,J8=1),E16,""))</f>
        <v/>
      </c>
      <c r="S16" s="98" t="str">
        <f>IF(J8=1,"",IF(C16=K8,D16,""))</f>
        <v/>
      </c>
    </row>
    <row r="17" spans="3:19" x14ac:dyDescent="0.15">
      <c r="C17" s="116">
        <v>2</v>
      </c>
      <c r="D17" s="102" t="s">
        <v>261</v>
      </c>
      <c r="E17" s="102" t="s">
        <v>262</v>
      </c>
      <c r="F17" s="102" t="s">
        <v>263</v>
      </c>
      <c r="G17" s="102" t="s">
        <v>264</v>
      </c>
      <c r="H17" s="117" t="s">
        <v>265</v>
      </c>
      <c r="I17" s="98" t="str">
        <f>IF(AND(C17=D8,E8&gt;0),E17,IF(AND(D8=2,E8=0),"VEINTE",IF(AND(D8=1,E8=2),F17,"")))</f>
        <v/>
      </c>
      <c r="J17" s="98" t="str">
        <f>IF(AND(E8&lt;6,D8=1),"",IF(C17=E8,H17,""))</f>
        <v/>
      </c>
      <c r="K17" s="98" t="str">
        <f>IF(C17=F8,G17,"")</f>
        <v xml:space="preserve">DOSCIENTOS </v>
      </c>
      <c r="L17" s="98" t="str">
        <f>IF(AND(C17=G8,H8&gt;0),E17,IF(AND(G8=2,H8=0),"VEINTE",IF(AND(G8=1,H8=2),F17,"")))</f>
        <v/>
      </c>
      <c r="N17" s="98" t="str">
        <f>IF(G8=1,"",IF(C17=H8,D17,""))</f>
        <v/>
      </c>
      <c r="P17" s="98" t="str">
        <f>IF(C17=I8,G17,"")</f>
        <v/>
      </c>
      <c r="Q17" s="98" t="str">
        <f>IF(AND(C17=J8,K8&gt;0),E17,IF(AND(J8=2,K8=0),"VEINTE",IF(AND(J8=1,K8=2),F17,"")))</f>
        <v/>
      </c>
      <c r="S17" s="98" t="str">
        <f>IF(J8=1,"",IF(C17=K8,D17,""))</f>
        <v/>
      </c>
    </row>
    <row r="18" spans="3:19" x14ac:dyDescent="0.15">
      <c r="C18" s="116">
        <v>3</v>
      </c>
      <c r="D18" s="102" t="s">
        <v>266</v>
      </c>
      <c r="E18" s="102" t="s">
        <v>267</v>
      </c>
      <c r="F18" s="102" t="s">
        <v>268</v>
      </c>
      <c r="G18" s="102" t="s">
        <v>269</v>
      </c>
      <c r="H18" s="117" t="s">
        <v>270</v>
      </c>
      <c r="I18" s="98" t="str">
        <f>IF(C18=D8,E18,IF(AND(E8=3,D8=1),F18,""))</f>
        <v/>
      </c>
      <c r="J18" s="98" t="str">
        <f>IF(AND(E8&lt;6,D8=1),"",IF(C18=E8,H18,""))</f>
        <v/>
      </c>
      <c r="K18" s="98" t="str">
        <f>IF(C18=F8,G18,"")</f>
        <v/>
      </c>
      <c r="L18" s="98" t="str">
        <f>IF(C18=G8,E18,IF(AND(H8=3,G8=1),F18,""))</f>
        <v/>
      </c>
      <c r="N18" s="98" t="str">
        <f>IF(G8=1,"",IF(C18=H8,D18,""))</f>
        <v/>
      </c>
      <c r="P18" s="98" t="str">
        <f>IF(C18=I8,G18,"")</f>
        <v/>
      </c>
      <c r="Q18" s="98" t="str">
        <f>IF(C18=J8,E18,IF(AND(K8=3,J8=1),F18,""))</f>
        <v/>
      </c>
      <c r="S18" s="98" t="str">
        <f>IF(J8=1,"",IF(C18=K8,D18,""))</f>
        <v/>
      </c>
    </row>
    <row r="19" spans="3:19" x14ac:dyDescent="0.15">
      <c r="C19" s="116">
        <v>4</v>
      </c>
      <c r="D19" s="102" t="s">
        <v>271</v>
      </c>
      <c r="E19" s="102" t="s">
        <v>272</v>
      </c>
      <c r="F19" s="102" t="s">
        <v>273</v>
      </c>
      <c r="G19" s="102" t="s">
        <v>274</v>
      </c>
      <c r="H19" s="117" t="s">
        <v>275</v>
      </c>
      <c r="I19" s="98" t="str">
        <f>IF(C19=D8,E19,IF(AND(E8=4,D8=1),F19,""))</f>
        <v/>
      </c>
      <c r="J19" s="98" t="str">
        <f>IF(AND(E8&lt;6,D8=1),"",IF(C19=E8,H19,""))</f>
        <v xml:space="preserve">CUATRO MILLONES </v>
      </c>
      <c r="K19" s="98" t="str">
        <f>IF(C19=F8,G19,"")</f>
        <v/>
      </c>
      <c r="L19" s="98" t="str">
        <f>IF(C19=G8,E19,IF(AND(H8=4,G8=1),F19,""))</f>
        <v/>
      </c>
      <c r="N19" s="98" t="str">
        <f>IF(G8=1,"",IF(C19=H8,D19,""))</f>
        <v xml:space="preserve">CUATRO </v>
      </c>
      <c r="P19" s="98" t="str">
        <f>IF(C19=I8,G19,"")</f>
        <v/>
      </c>
      <c r="Q19" s="98" t="str">
        <f>IF(C19=J8,E19,IF(AND(K8=4,J8=1),F19,""))</f>
        <v/>
      </c>
      <c r="S19" s="98" t="str">
        <f>IF(J8=1,"",IF(C19=K8,D19,""))</f>
        <v xml:space="preserve">CUATRO </v>
      </c>
    </row>
    <row r="20" spans="3:19" x14ac:dyDescent="0.15">
      <c r="C20" s="116">
        <v>5</v>
      </c>
      <c r="D20" s="102" t="s">
        <v>276</v>
      </c>
      <c r="E20" s="102" t="s">
        <v>277</v>
      </c>
      <c r="F20" s="102" t="s">
        <v>278</v>
      </c>
      <c r="G20" s="102" t="s">
        <v>279</v>
      </c>
      <c r="H20" s="117" t="s">
        <v>280</v>
      </c>
      <c r="I20" s="98" t="str">
        <f>IF(C20=D8,E20,IF(AND(E8=5,D8=1),F20,""))</f>
        <v/>
      </c>
      <c r="J20" s="98" t="str">
        <f>IF(AND(E8&lt;6,D8=1),"",IF(C20=E8,H20,""))</f>
        <v/>
      </c>
      <c r="K20" s="98" t="str">
        <f>IF(C20=F8,G20,"")</f>
        <v/>
      </c>
      <c r="L20" s="98" t="str">
        <f>IF(C20=G8,E20,IF(AND(H8=5,G8=1),F20,""))</f>
        <v xml:space="preserve">CINCUENTA </v>
      </c>
      <c r="N20" s="98" t="str">
        <f>IF(G8=1,"",IF(C20=H8,D20,""))</f>
        <v/>
      </c>
      <c r="P20" s="98" t="str">
        <f>IF(C20=I8,G20,"")</f>
        <v xml:space="preserve">QUINIENTOS </v>
      </c>
      <c r="Q20" s="98" t="str">
        <f>IF(C20=J8,E20,IF(AND(K8=5,J8=1),F20,""))</f>
        <v/>
      </c>
      <c r="S20" s="98" t="str">
        <f>IF(J8=1,"",IF(C20=K8,D20,""))</f>
        <v/>
      </c>
    </row>
    <row r="21" spans="3:19" x14ac:dyDescent="0.15">
      <c r="C21" s="116">
        <v>6</v>
      </c>
      <c r="D21" s="102" t="s">
        <v>281</v>
      </c>
      <c r="E21" s="102" t="s">
        <v>282</v>
      </c>
      <c r="F21" s="102" t="s">
        <v>283</v>
      </c>
      <c r="G21" s="102" t="s">
        <v>284</v>
      </c>
      <c r="H21" s="117" t="s">
        <v>285</v>
      </c>
      <c r="I21" s="98" t="str">
        <f>IF(C21=D8,E21,IF(AND(E8&gt;5,D8=1),F21,""))</f>
        <v/>
      </c>
      <c r="J21" s="98" t="str">
        <f>IF(C21=E8,H21,"")</f>
        <v/>
      </c>
      <c r="K21" s="98" t="str">
        <f>IF(C21=F8,G21,"")</f>
        <v/>
      </c>
      <c r="L21" s="98" t="str">
        <f>IF(C21=G8,E21,IF(AND(H8&gt;5,G8=1),F21,""))</f>
        <v/>
      </c>
      <c r="N21" s="98" t="str">
        <f>IF(C21=H8,D21,"")</f>
        <v/>
      </c>
      <c r="P21" s="98" t="str">
        <f>IF(C21=I8,G21,"")</f>
        <v/>
      </c>
      <c r="Q21" s="98" t="str">
        <f>IF(C21=J8,E21,IF(AND(K8&gt;5,J8=1),F21,""))</f>
        <v/>
      </c>
      <c r="S21" s="98" t="str">
        <f>IF(C21=K8,D21,"")</f>
        <v/>
      </c>
    </row>
    <row r="22" spans="3:19" x14ac:dyDescent="0.15">
      <c r="C22" s="116">
        <v>7</v>
      </c>
      <c r="D22" s="102" t="s">
        <v>286</v>
      </c>
      <c r="E22" s="102" t="s">
        <v>287</v>
      </c>
      <c r="F22" s="102" t="s">
        <v>283</v>
      </c>
      <c r="G22" s="102" t="s">
        <v>288</v>
      </c>
      <c r="H22" s="117" t="s">
        <v>289</v>
      </c>
      <c r="I22" s="98" t="str">
        <f>IF(C22=D8,E22,"")</f>
        <v/>
      </c>
      <c r="J22" s="98" t="str">
        <f>IF(C22=E8,H22,"")</f>
        <v/>
      </c>
      <c r="K22" s="98" t="str">
        <f>IF(C22=F8,G22,"")</f>
        <v/>
      </c>
      <c r="L22" s="98" t="str">
        <f>IF(C22=G8,E22,"")</f>
        <v/>
      </c>
      <c r="N22" s="98" t="str">
        <f>IF(C22=H8,D22,"")</f>
        <v/>
      </c>
      <c r="P22" s="98" t="str">
        <f>IF(C22=I8,G22,"")</f>
        <v/>
      </c>
      <c r="Q22" s="98" t="str">
        <f>IF(C22=J8,E22,"")</f>
        <v/>
      </c>
      <c r="S22" s="98" t="str">
        <f>IF(C22=K8,D22,"")</f>
        <v/>
      </c>
    </row>
    <row r="23" spans="3:19" x14ac:dyDescent="0.15">
      <c r="C23" s="116">
        <v>8</v>
      </c>
      <c r="D23" s="102" t="s">
        <v>290</v>
      </c>
      <c r="E23" s="102" t="s">
        <v>291</v>
      </c>
      <c r="F23" s="102" t="s">
        <v>283</v>
      </c>
      <c r="G23" s="102" t="s">
        <v>292</v>
      </c>
      <c r="H23" s="117" t="s">
        <v>293</v>
      </c>
      <c r="I23" s="98" t="str">
        <f>IF(C23=D8,E23,"")</f>
        <v/>
      </c>
      <c r="J23" s="98" t="str">
        <f>IF(C23=E8,H23,"")</f>
        <v/>
      </c>
      <c r="K23" s="98" t="str">
        <f>IF(C23=F8,G23,"")</f>
        <v/>
      </c>
      <c r="L23" s="98" t="str">
        <f>IF(C23=G8,E23,"")</f>
        <v/>
      </c>
      <c r="N23" s="98" t="str">
        <f>IF(C23=H8,D23,"")</f>
        <v/>
      </c>
      <c r="P23" s="98" t="str">
        <f>IF(C23=I8,G23,"")</f>
        <v/>
      </c>
      <c r="Q23" s="98" t="str">
        <f>IF(C23=J8,E23,"")</f>
        <v/>
      </c>
      <c r="S23" s="98" t="str">
        <f>IF(C23=K8,D23,"")</f>
        <v/>
      </c>
    </row>
    <row r="24" spans="3:19" x14ac:dyDescent="0.15">
      <c r="C24" s="116">
        <v>9</v>
      </c>
      <c r="D24" s="102" t="s">
        <v>294</v>
      </c>
      <c r="E24" s="102" t="s">
        <v>295</v>
      </c>
      <c r="F24" s="102" t="s">
        <v>283</v>
      </c>
      <c r="G24" s="102" t="s">
        <v>296</v>
      </c>
      <c r="H24" s="117" t="s">
        <v>297</v>
      </c>
      <c r="I24" s="98" t="str">
        <f>IF(C24=D8,E24,"")</f>
        <v/>
      </c>
      <c r="J24" s="98" t="str">
        <f>IF(C24=E8,H24,"")</f>
        <v/>
      </c>
      <c r="K24" s="98" t="str">
        <f>IF(C24=F8,G24,"")</f>
        <v/>
      </c>
      <c r="L24" s="98" t="str">
        <f>IF(C24=G8,E24,"")</f>
        <v/>
      </c>
      <c r="N24" s="98" t="str">
        <f>IF(C24=H8,D24,"")</f>
        <v/>
      </c>
      <c r="P24" s="98" t="str">
        <f>IF(C24=I8,G24,"")</f>
        <v/>
      </c>
      <c r="Q24" s="98" t="str">
        <f>IF(C24=J8,E24,"")</f>
        <v xml:space="preserve">NOVENTA </v>
      </c>
      <c r="S24" s="98" t="str">
        <f>IF(C24=K8,D24,"")</f>
        <v/>
      </c>
    </row>
    <row r="25" spans="3:19" ht="9" thickBot="1" x14ac:dyDescent="0.2">
      <c r="C25" s="118">
        <v>0</v>
      </c>
      <c r="D25" s="119" t="s">
        <v>1</v>
      </c>
      <c r="E25" s="119" t="s">
        <v>1</v>
      </c>
      <c r="F25" s="119" t="s">
        <v>283</v>
      </c>
      <c r="G25" s="119"/>
      <c r="H25" s="120"/>
    </row>
    <row r="26" spans="3:19" x14ac:dyDescent="0.15">
      <c r="I26" s="98" t="str">
        <f>CONCATENATE(I16,I17,I18,I19,I20,I21,I22,I23,I24)</f>
        <v/>
      </c>
      <c r="J26" s="98" t="str">
        <f>CONCATENATE(J16,J17,J18,J19,J20,J21,J22,J23,J24)</f>
        <v xml:space="preserve">CUATRO MILLONES </v>
      </c>
      <c r="K26" s="98" t="str">
        <f>CONCATENATE(K16,K17,K18,K19,K20,K21,K22,K23,K24)</f>
        <v xml:space="preserve">DOSCIENTOS </v>
      </c>
      <c r="L26" s="98" t="str">
        <f>CONCATENATE(L16,L17,L18,L19,L20,L21,L22,L23,L24)</f>
        <v xml:space="preserve">CINCUENTA </v>
      </c>
      <c r="M26" s="98" t="str">
        <f>IF(AND(H8&gt;0,G8&gt;2),H27,"")</f>
        <v xml:space="preserve">Y </v>
      </c>
      <c r="N26" s="98" t="str">
        <f>CONCATENATE(N16,N17,N18,N19,N20,N21,N22,N23,N24)</f>
        <v xml:space="preserve">CUATRO </v>
      </c>
      <c r="O26" s="98" t="str">
        <f>IF(H8&gt;0,F27,IF(G8&gt;0,F27,IF(F8&gt;0,F27,"")))</f>
        <v xml:space="preserve"> MIL </v>
      </c>
      <c r="P26" s="98" t="str">
        <f>CONCATENATE(P16,P17,P18,P19,P20,P21,P22,P23,P24)</f>
        <v xml:space="preserve">QUINIENTOS </v>
      </c>
      <c r="Q26" s="98" t="str">
        <f>CONCATENATE(Q16,Q17,Q18,Q19,Q20,Q21,Q22,Q23,Q24)</f>
        <v xml:space="preserve">NOVENTA </v>
      </c>
      <c r="R26" s="98" t="str">
        <f>IF(AND(K8&gt;0,J8&gt;2),H27,"")</f>
        <v xml:space="preserve">Y </v>
      </c>
      <c r="S26" s="98" t="str">
        <f>CONCATENATE(S16,S17,S18,S19,S20,S21,S22,S23,S24)</f>
        <v xml:space="preserve">CUATRO </v>
      </c>
    </row>
    <row r="27" spans="3:19" x14ac:dyDescent="0.15">
      <c r="D27" s="102" t="s">
        <v>298</v>
      </c>
      <c r="E27" s="102" t="s">
        <v>299</v>
      </c>
      <c r="F27" s="102" t="s">
        <v>300</v>
      </c>
      <c r="G27" s="102" t="s">
        <v>301</v>
      </c>
      <c r="H27" s="102" t="s">
        <v>302</v>
      </c>
    </row>
    <row r="28" spans="3:19" x14ac:dyDescent="0.15">
      <c r="D28" s="102" t="s">
        <v>298</v>
      </c>
      <c r="E28" s="102" t="s">
        <v>303</v>
      </c>
      <c r="F28" s="102" t="str">
        <f>IF(AND(D8&gt;0,E8&lt;2),G28,IF(AND(D8=1,E8&lt;6),G28,""))</f>
        <v/>
      </c>
      <c r="G28" s="102" t="s">
        <v>304</v>
      </c>
      <c r="H28" s="102" t="str">
        <f>IF(AND(E8&gt;0,D8&gt;2),H27,"")</f>
        <v/>
      </c>
      <c r="I28" s="121" t="s">
        <v>305</v>
      </c>
      <c r="J28" s="98" t="str">
        <f>CONCATENATE(I26,H28,J26,F28,K26,L26,M26,N26,O26,P26,Q26,R26,S26,IF(C9&gt;0,CONCATENATE(" PESOS ",L8,"/100  M.N."),""))</f>
        <v>CUATRO MILLONES DOSCIENTOS CINCUENTA Y CUATRO  MIL QUINIENTOS NOVENTA Y CUATRO  PESOS 60/100  M.N.</v>
      </c>
    </row>
    <row r="34" spans="1:19" x14ac:dyDescent="0.15"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</row>
    <row r="35" spans="1:19" x14ac:dyDescent="0.15">
      <c r="K35" s="101"/>
      <c r="L35" s="101"/>
    </row>
    <row r="36" spans="1:19" x14ac:dyDescent="0.15">
      <c r="A36" s="103"/>
      <c r="C36" s="122"/>
      <c r="E36" s="105"/>
    </row>
    <row r="38" spans="1:19" x14ac:dyDescent="0.15">
      <c r="A38" s="106"/>
      <c r="C38" s="123"/>
    </row>
    <row r="42" spans="1:19" x14ac:dyDescent="0.15"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</row>
    <row r="55" spans="9:9" x14ac:dyDescent="0.15">
      <c r="I55" s="121"/>
    </row>
  </sheetData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1"/>
  <sheetViews>
    <sheetView topLeftCell="A1048576" workbookViewId="0">
      <selection sqref="A1:IV65536"/>
    </sheetView>
  </sheetViews>
  <sheetFormatPr baseColWidth="10" defaultColWidth="6.28515625" defaultRowHeight="12.75" zeroHeight="1" x14ac:dyDescent="0.2"/>
  <cols>
    <col min="1" max="1" width="7" style="3" customWidth="1"/>
    <col min="2" max="2" width="23.140625" style="3" customWidth="1"/>
    <col min="3" max="21" width="6.28515625" style="3" customWidth="1"/>
    <col min="22" max="25" width="6.28515625" style="5" customWidth="1"/>
    <col min="26" max="16384" width="6.28515625" style="3"/>
  </cols>
  <sheetData>
    <row r="1" spans="1:31" hidden="1" x14ac:dyDescent="0.2">
      <c r="A1" s="1" t="e">
        <f>#REF!</f>
        <v>#REF!</v>
      </c>
      <c r="B1" s="2" t="e">
        <f>IF($A$1&gt;=0.01,"(","")&amp;IF($Y$3&gt;=1,VLOOKUP($Y$3,$Z$1:$AA$100,2),"")&amp;IF(AND($Y$3=1,$Y$3&gt;0)," MILLON","")&amp;IF($Y$3&gt;1, " MILLONES","")&amp;IF(AND($Y$4&gt;=2,$Y$5&gt;=0),VLOOKUP($Y$4,$AB$1:$AC$9,2),"")&amp;IF(AND($Y$4=1,$Y$5&gt;0)," CIENTO","")&amp;IF(AND($Y$4=1,$Y$5=0)," CIEN ","")&amp;IF($Y$5&gt;=1,VLOOKUP($Y$5,$Z$1:$AA$100,2),"")&amp;IF(OR($Y$4&gt;=1,$Y$5&gt;=1)," MIL","")&amp;IF(AND($Y$6=1,$Y$7&gt;0)," CIENTO","")&amp;IF(AND($Y$6=1,$Y$7=0)," CIEN ","")&amp;IF(AND($Y$6&gt;=2,$Y$7&gt;=0),VLOOKUP($Y$6,$AB$1:$AC$9,2),"")&amp;IF($Y$7&gt;=1,VLOOKUP($Y$7,$Z$1:$AA$100,2),"")&amp;IF(AND($Y$3&gt;=1,$Y$4=0,$Y$5=0,$Y$6=0,$Y$7=0)," DE","")&amp;" PESOS"&amp;IF($Y$8&gt;0,VLOOKUP($Y$8,$AD$1:$AE$101,2)," 00")&amp;"/100"&amp;"  M.N."&amp;")"</f>
        <v>#REF!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 t="e">
        <f>A1</f>
        <v>#REF!</v>
      </c>
      <c r="Y1" s="6">
        <v>1</v>
      </c>
      <c r="Z1" s="3">
        <v>1</v>
      </c>
      <c r="AA1" s="3" t="s">
        <v>8</v>
      </c>
      <c r="AB1" s="3">
        <v>1</v>
      </c>
      <c r="AC1" s="3" t="s">
        <v>9</v>
      </c>
      <c r="AD1" s="3">
        <v>1</v>
      </c>
      <c r="AE1" s="7" t="s">
        <v>10</v>
      </c>
    </row>
    <row r="2" spans="1:31" ht="13.5" hidden="1" thickBot="1" x14ac:dyDescent="0.25">
      <c r="A2" s="8" t="e">
        <f>#REF!</f>
        <v>#REF!</v>
      </c>
      <c r="B2" s="9" t="e">
        <f>IF($A$2&gt;=0.01,"(","")&amp;IF($Y$11&gt;=1,VLOOKUP($Y$11,$Z$1:$AA$100,2),"")&amp;IF(AND($Y$11=1,$Y$11&gt;0)," MILLON","")&amp;IF($Y$11&gt;1, " MILLONES","")&amp;IF(AND($Y$12&gt;=2,$Y$13&gt;=0),VLOOKUP($Y$12,$AB$1:$AC$9,2),"")&amp;IF(AND($Y$12=1,$Y$5&gt;0)," CIENTO","")&amp;IF(AND($Y$12=1,$Y$13=0)," CIEN ","")&amp;IF($Y$13&gt;=1,VLOOKUP($Y$13,$Z$1:$AA$100,2),"")&amp;IF(OR($Y$12&gt;=1,$Y$13&gt;=1)," MIL","")&amp;IF(AND($Y$14=1,$Y$15&gt;0)," CIENTO","")&amp;IF(AND($Y$14=1,$Y$15=0)," CIEN ","")&amp;IF(AND($Y$14&gt;=2,$Y$15&gt;=0),VLOOKUP($Y$14,$AB$1:$AC$9,2),"")&amp;IF($Y$15&gt;=1,VLOOKUP($Y$15,$Z$1:$AA$100,2),"")&amp;IF(AND($Y$11&gt;=1,$Y$12=0,$Y$13=0,$Y$14=0,$Y$15=0)," DE","")&amp;"  PESOS"&amp;IF($Y$16&gt;0,VLOOKUP($Y$16,$AD$1:$AE$101,2)," 00")&amp;"/100"&amp;"  M.N."&amp;")"</f>
        <v>#REF!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V2" s="10" t="e">
        <f>B1</f>
        <v>#REF!</v>
      </c>
      <c r="Y2" s="3"/>
      <c r="Z2" s="3">
        <v>2</v>
      </c>
      <c r="AA2" s="3" t="s">
        <v>11</v>
      </c>
      <c r="AB2" s="3">
        <v>2</v>
      </c>
      <c r="AC2" s="3" t="s">
        <v>12</v>
      </c>
      <c r="AD2" s="3">
        <v>2</v>
      </c>
      <c r="AE2" s="7" t="s">
        <v>13</v>
      </c>
    </row>
    <row r="3" spans="1:31" hidden="1" x14ac:dyDescent="0.2">
      <c r="A3" s="1" t="e">
        <f>#REF!</f>
        <v>#REF!</v>
      </c>
      <c r="B3" s="11" t="e">
        <f>IF($A$3&gt;=0.01,"(","")&amp;IF($Y$19&gt;=1,VLOOKUP($Y$19,$Z$1:$AA$100,2),"")&amp;IF(AND($Y$19=1,$Y$19&gt;0)," MILLON","")&amp;IF($Y$19&gt;1, " MILLONES","")&amp;IF(AND($Y$20&gt;=2,$Y$21&gt;=0),VLOOKUP($Y$20,$AB$1:$AC$9,2),"")&amp;IF(AND($Y$20=1,$Y$21&gt;0)," CIENTO","")&amp;IF(AND($Y$20=1,$Y$21=0)," CIEN ","")&amp;IF($Y$21&gt;=1,VLOOKUP($Y$21,$Z$1:$AA$100,2),"")&amp;IF(OR($Y$20&gt;=1,$Y$21&gt;=1)," MIL","")&amp;IF(AND($Y$22=1,$Y$23&gt;0)," CIENTO","")&amp;IF(AND($Y$22=1,$Y$23=0)," CIEN ","")&amp;IF(AND($Y$22&gt;=2,$Y$23&gt;=0),VLOOKUP($Y$22,$AB$1:$AC$9,2),"")&amp;IF($Y$23&gt;=1,VLOOKUP($Y$23,$Z$1:$AA$100,2),"")&amp;IF(AND($Y$19&gt;=1,$Y$20=0,$Y$21=0,$Y$22=0,$Y$23=0)," DE","")&amp;"  PESOS"&amp;IF($Y$24&gt;0,VLOOKUP($Y$24,$AD$1:$AE$101,2)," 00")&amp;"/100"&amp;"  M.N."&amp;")"</f>
        <v>#REF!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V3" s="12" t="e">
        <f>INT($A$1/1000000)</f>
        <v>#REF!</v>
      </c>
      <c r="W3" s="13"/>
      <c r="X3" s="13"/>
      <c r="Y3" s="14" t="e">
        <f>INT($A$1/1000000)</f>
        <v>#REF!</v>
      </c>
      <c r="Z3" s="3">
        <v>3</v>
      </c>
      <c r="AA3" s="3" t="s">
        <v>14</v>
      </c>
      <c r="AB3" s="3">
        <v>3</v>
      </c>
      <c r="AC3" s="3" t="s">
        <v>15</v>
      </c>
      <c r="AD3" s="3">
        <v>3</v>
      </c>
      <c r="AE3" s="7" t="s">
        <v>16</v>
      </c>
    </row>
    <row r="4" spans="1:31" hidden="1" x14ac:dyDescent="0.2">
      <c r="A4" s="15" t="s">
        <v>1</v>
      </c>
      <c r="B4" s="16" t="s">
        <v>1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V4" s="17" t="e">
        <f>INT($A$1/10000)</f>
        <v>#REF!</v>
      </c>
      <c r="W4" s="18" t="e">
        <f>INT($A$1/100000)</f>
        <v>#REF!</v>
      </c>
      <c r="X4" s="18" t="e">
        <f>INT($A$1/1000000)*10</f>
        <v>#REF!</v>
      </c>
      <c r="Y4" s="19" t="e">
        <f>W4-X4</f>
        <v>#REF!</v>
      </c>
      <c r="Z4" s="3">
        <v>4</v>
      </c>
      <c r="AA4" s="3" t="s">
        <v>17</v>
      </c>
      <c r="AB4" s="3">
        <v>4</v>
      </c>
      <c r="AC4" s="3" t="s">
        <v>18</v>
      </c>
      <c r="AD4" s="3">
        <v>4</v>
      </c>
      <c r="AE4" s="7" t="s">
        <v>19</v>
      </c>
    </row>
    <row r="5" spans="1:31" hidden="1" x14ac:dyDescent="0.2">
      <c r="A5" s="20">
        <v>4</v>
      </c>
      <c r="B5" s="21" t="str">
        <f>IF($A$5&gt;=0.01,"(","")&amp;IF($Y$35&gt;=1,VLOOKUP($Y$35,$Z$1:$AA$100,2),"")&amp;IF(AND($Y$35=1,$Y$35&gt;0)," MILLON","")&amp;IF($Y$35&gt;1, " MILLONES","")&amp;IF(AND($Y$36&gt;=2,$Y$37&gt;=0),VLOOKUP($Y$36,$AB$1:$AC$9,2),"")&amp;IF(AND($Y$36=1,$Y$37&gt;0)," CIENTO","")&amp;IF(AND($Y$36=1,$Y$37=0)," CIEN ","")&amp;IF($Y$37&gt;=1,VLOOKUP($Y$37,$Z$1:$AA$100,2),"")&amp;IF(OR($Y$36&gt;=1,$Y$37&gt;=1)," MIL","")&amp;IF(AND($Y$38=1,$Y$39&gt;0)," CIENTO","")&amp;IF(AND($Y$38=1,$Y$39=0)," CIEN ","")&amp;IF(AND($Y$38&gt;=2,$Y$39&gt;=0),VLOOKUP($Y$38,$AB$1:$AC$9,2),"")&amp;IF($Y$39&gt;=1,VLOOKUP($Y$39,$Z$1:$AA$100,2),"")&amp;IF(AND($Y$35&gt;=1,$Y$36=0,$Y$37=0,$Y$38=0,$Y$39=0)," DE","")&amp;" PESOS"&amp;IF($Y$40&gt;0,VLOOKUP($Y$40,$AD$1:$AE$101,2)," 00")&amp;"/100"&amp;"  M.N."&amp;")"</f>
        <v>( CUATRO PESOS 00/100  M.N.)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V5" s="17" t="e">
        <f>INT($A$1/1000)</f>
        <v>#REF!</v>
      </c>
      <c r="W5" s="18" t="e">
        <f>INT($A$1/1000)</f>
        <v>#REF!</v>
      </c>
      <c r="X5" s="18" t="e">
        <f>INT($A$1/100000)*100</f>
        <v>#REF!</v>
      </c>
      <c r="Y5" s="19" t="e">
        <f>W5-X5</f>
        <v>#REF!</v>
      </c>
      <c r="Z5" s="3">
        <v>5</v>
      </c>
      <c r="AA5" s="3" t="s">
        <v>20</v>
      </c>
      <c r="AB5" s="3">
        <v>5</v>
      </c>
      <c r="AC5" s="3" t="s">
        <v>21</v>
      </c>
      <c r="AD5" s="3">
        <v>5</v>
      </c>
      <c r="AE5" s="7" t="s">
        <v>22</v>
      </c>
    </row>
    <row r="6" spans="1:31" hidden="1" x14ac:dyDescent="0.2">
      <c r="A6" s="22">
        <v>5</v>
      </c>
      <c r="B6" s="23" t="str">
        <f>IF($A$6&gt;=0.01,"(","")&amp;IF($Y$43&gt;=1,VLOOKUP($Y$43,$Z$1:$AA$100,2),"")&amp;IF(AND($Y$43=1,$Y$43&gt;0)," MILLON","")&amp;IF($Y$43&gt;1, " MILLONES","")&amp;IF(AND($Y$44&gt;=2,$Y$45&gt;=0),VLOOKUP($Y$44,$AB$1:$AC$9,2),"")&amp;IF(AND($Y$44=1,$Y$45&gt;0)," CIENTO","")&amp;IF(AND($Y$44=1,$Y$45=0)," CIEN ","")&amp;IF($Y$45&gt;=1,VLOOKUP($Y$45,$Z$1:$AA$100,2),"")&amp;IF(OR($Y$44&gt;=1,$Y$45&gt;=1)," MIL","")&amp;IF(AND($Y$46=1,$Y$47&gt;0)," CIENTO","")&amp;IF(AND($Y$46=1,$Y$47=0)," CIEN ","")&amp;IF(AND($Y$46&gt;=2,$Y$47&gt;=0),VLOOKUP($Y$46,$AB$1:$AC$9,2),"")&amp;IF($Y$47&gt;=1,VLOOKUP($Y$47,$Z$1:$AA$100,2),"")&amp;IF(AND($Y$43&gt;=1,$Y$44=0,$Y$45=0,$Y$46=0,$Y$47=0)," DE","")&amp;" NUEVOS"&amp;" PESOS"&amp;IF($Y$48&gt;0,VLOOKUP($Y$48,$AD$1:$AE$101,2)," 00")&amp;"/100"&amp;"  M.N."&amp;")"</f>
        <v>( CINCO NUEVOS PESOS 00/100  M.N.)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V6" s="17" t="e">
        <f>INT($A$1/100)</f>
        <v>#REF!</v>
      </c>
      <c r="W6" s="18" t="e">
        <f>INT($A$1/1000)*10</f>
        <v>#REF!</v>
      </c>
      <c r="X6" s="18" t="e">
        <f>(INT($A$1/100))</f>
        <v>#REF!</v>
      </c>
      <c r="Y6" s="24" t="e">
        <f>-W6+X6</f>
        <v>#REF!</v>
      </c>
      <c r="Z6" s="3">
        <v>6</v>
      </c>
      <c r="AA6" s="3" t="s">
        <v>23</v>
      </c>
      <c r="AB6" s="3">
        <v>6</v>
      </c>
      <c r="AC6" s="3" t="s">
        <v>24</v>
      </c>
      <c r="AD6" s="3">
        <v>6</v>
      </c>
      <c r="AE6" s="7" t="s">
        <v>25</v>
      </c>
    </row>
    <row r="7" spans="1:31" hidden="1" x14ac:dyDescent="0.2">
      <c r="A7" s="25">
        <v>6</v>
      </c>
      <c r="B7" s="26" t="str">
        <f>IF($A$7&gt;=0.01,"(","")&amp;IF($Y$51&gt;=1,VLOOKUP($Y$51,$Z$1:$AA$100,2),"")&amp;IF(AND($Y$51=1,$Y$51&gt;0)," MILLON","")&amp;IF($Y$51&gt;1, " MILLONES","")&amp;IF(AND($Y$52&gt;=2,$Y$53&gt;=0),VLOOKUP($Y$52,$AB$1:$AC$9,2),"")&amp;IF(AND($Y$52=1,$Y$53&gt;0)," CIENTO","")&amp;IF(AND($Y$52=1,$Y$53=0)," CIEN ","")&amp;IF($Y$53&gt;=1,VLOOKUP($Y$53,$Z$1:$AA$100,2),"")&amp;IF(OR($Y$52&gt;=1,$Y$53&gt;=1)," MIL","")&amp;IF(AND($Y$54=1,$Y$55&gt;0)," CIENTO","")&amp;IF(AND($Y$54=1,$Y$55=0)," CIEN ","")&amp;IF(AND($Y$54&gt;=2,$Y$55&gt;=0),VLOOKUP($Y$54,$AB$1:$AC$9,2),"")&amp;IF($Y$55&gt;=1,VLOOKUP($Y$55,$Z$1:$AA$100,2),"")&amp;IF(AND($Y$51&gt;=1,$Y$52=0,$Y$53=0,$Y$54=0,$Y$55=0)," DE","")&amp;" NUEVOS"&amp;" PESOS"&amp;IF($Y$56&gt;0,VLOOKUP($Y$56,$AD$1:$AE$101,2)," 00")&amp;"/100"&amp;"  M.N."&amp;")"</f>
        <v>( SEIS NUEVOS PESOS 00/100  M.N.)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V7" s="17" t="e">
        <f>INT($A$1/10)</f>
        <v>#REF!</v>
      </c>
      <c r="W7" s="18" t="e">
        <f>INT($A$1/1)</f>
        <v>#REF!</v>
      </c>
      <c r="X7" s="18" t="e">
        <f>INT($A$1/100)*100</f>
        <v>#REF!</v>
      </c>
      <c r="Y7" s="24" t="e">
        <f>-X7+W7</f>
        <v>#REF!</v>
      </c>
      <c r="Z7" s="3">
        <v>7</v>
      </c>
      <c r="AA7" s="3" t="s">
        <v>26</v>
      </c>
      <c r="AB7" s="3">
        <v>7</v>
      </c>
      <c r="AC7" s="3" t="s">
        <v>27</v>
      </c>
      <c r="AD7" s="3">
        <v>7</v>
      </c>
      <c r="AE7" s="7" t="s">
        <v>28</v>
      </c>
    </row>
    <row r="8" spans="1:31" ht="13.5" hidden="1" thickBot="1" x14ac:dyDescent="0.25">
      <c r="A8" s="27">
        <v>7</v>
      </c>
      <c r="B8" s="28" t="e">
        <f>IF($A$1&gt;=0.01,"(","")&amp;IF($Y$59&gt;=1,VLOOKUP($Y$59,$Z$1:$AA$100,2),"")&amp;IF(AND($Y$59=1,$Y$59&gt;0)," MILLON","")&amp;IF($Y$59&gt;1, " MILLONES","")&amp;IF(AND($Y$60&gt;=2,$Y$61&gt;=0),VLOOKUP($Y$60,$AB$1:$AC$9,2),"")&amp;IF(AND($Y$60=1,$Y$61&gt;0)," CIENTO","")&amp;IF(AND($Y$60=1,$Y$61=0)," CIEN ","")&amp;IF($Y$61&gt;=1,VLOOKUP($Y$61,$Z$1:$AA$100,2),"")&amp;IF(OR($Y$60&gt;=1,$Y$61&gt;=1)," MIL","")&amp;IF(AND($Y$62=1,$Y$63&gt;0)," CIENTO","")&amp;IF(AND($Y$62=1,$Y$63=0)," CIEN ","")&amp;IF(AND($Y$62&gt;=2,$Y$63&gt;=0),VLOOKUP($Y$62,$AB$1:$AC$9,2),"")&amp;IF($Y$63&gt;=1,VLOOKUP($Y$63,$Z$1:$AA$100,2),"")&amp;IF(AND($Y$59&gt;=1,$Y$60=0,$Y$61=0,$Y$62=0,$Y$63=0)," DE","")&amp;" NUEVOS"&amp;" PESOS"&amp;IF($Y$64&gt;0,VLOOKUP($Y$64,$AD$1:$AE$101,2)," 00")&amp;"/100"&amp;"  M.N."&amp;")"</f>
        <v>#REF!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V8" s="29" t="e">
        <f>INT($A$1/1)*100</f>
        <v>#REF!</v>
      </c>
      <c r="W8" s="30" t="e">
        <f>INT($A$1/0.01)</f>
        <v>#REF!</v>
      </c>
      <c r="X8" s="31"/>
      <c r="Y8" s="32" t="e">
        <f>W8-V8</f>
        <v>#REF!</v>
      </c>
      <c r="Z8" s="3">
        <v>8</v>
      </c>
      <c r="AA8" s="3" t="s">
        <v>29</v>
      </c>
      <c r="AB8" s="3">
        <v>8</v>
      </c>
      <c r="AC8" s="3" t="s">
        <v>30</v>
      </c>
      <c r="AD8" s="3">
        <v>8</v>
      </c>
      <c r="AE8" s="7" t="s">
        <v>31</v>
      </c>
    </row>
    <row r="9" spans="1:31" hidden="1" x14ac:dyDescent="0.2">
      <c r="A9" s="33">
        <v>8</v>
      </c>
      <c r="B9" s="34" t="str">
        <f>IF($A$9&gt;=0.01,"(","")&amp;IF($Y$67&gt;=1,VLOOKUP($Y$67,$Z$1:$AA$100,2),"")&amp;IF(AND($Y$67=1,$Y$67&gt;0)," MILLON","")&amp;IF($Y$67&gt;1, " MILLONES","")&amp;IF(AND($Y$68&gt;=2,$Y$69&gt;=0),VLOOKUP($Y$68,$AB$1:$AC$9,2),"")&amp;IF(AND($Y$68=1,$Y$69&gt;0)," CIENTO","")&amp;IF(AND($Y$68=1,$Y$68=0)," CIEN ","")&amp;IF($Y$69&gt;=1,VLOOKUP($Y$69,$Z$1:$AA$100,2),"")&amp;IF(OR($Y$68&gt;=1,$Y$69&gt;=1)," MIL","")&amp;IF(AND($Y$70=1,$Y$71&gt;0)," CIENTO","")&amp;IF(AND($Y$70=1,$Y$71=0)," CIEN ","")&amp;IF(AND($Y$70&gt;=2,$Y$71&gt;=0),VLOOKUP($Y$70,$AB$1:$AC$9,2),"")&amp;IF($Y$71&gt;=1,VLOOKUP($Y$71,$Z$1:$AA$100,2),"")&amp;IF(AND($Y$67&gt;=1,$Y$68=0,$Y$69=0,$Y$70=0,$Y$71=0)," DE","")&amp;" NUEVOS"&amp;" PESOS"&amp;IF($Y$72&gt;0,VLOOKUP($Y$72,$AD$1:$AE$101,2)," 00")&amp;"/100"&amp;"  M.N."&amp;")"</f>
        <v>( OCHO NUEVOS PESOS 00/100  M.N.)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V9" s="4" t="e">
        <f>A2</f>
        <v>#REF!</v>
      </c>
      <c r="Y9" s="6">
        <v>2</v>
      </c>
      <c r="Z9" s="3">
        <v>9</v>
      </c>
      <c r="AA9" s="3" t="s">
        <v>32</v>
      </c>
      <c r="AB9" s="3">
        <v>9</v>
      </c>
      <c r="AC9" s="3" t="s">
        <v>33</v>
      </c>
      <c r="AD9" s="3">
        <v>9</v>
      </c>
      <c r="AE9" s="7" t="s">
        <v>34</v>
      </c>
    </row>
    <row r="10" spans="1:31" ht="13.5" hidden="1" thickBot="1" x14ac:dyDescent="0.25">
      <c r="A10" s="35">
        <v>9</v>
      </c>
      <c r="B10" s="36" t="e">
        <f>IF($A$10&gt;=0.01,"(","")&amp;IF($Y$75&gt;=1,VLOOKUP($Y$75,$Z$1:$AA$100,2),"")&amp;IF(AND($Y$75=1,$Y$75&gt;0)," MILLON","")&amp;IF($Y$75&gt;1, " MILLONES","")&amp;IF(AND($Y$76&gt;=2,$Y$5&gt;=0),VLOOKUP($Y$76,$AB$1:$AC$9,2),"")&amp;IF(AND($Y$76=1,$Y$77&gt;0)," CIENTO","")&amp;IF(AND($Y$76=1,$Y$77=0)," CIEN ","")&amp;IF($Y$77&gt;=1,VLOOKUP($Y$77,$Z$1:$AA$100,2),"")&amp;IF(OR($Y$76&gt;=1,$Y$77&gt;=1)," MIL","")&amp;IF(AND($Y$78=1,$Y$79&gt;0)," CIENTO","")&amp;IF(AND($Y$78=1,$Y$79=0)," CIEN ","")&amp;IF(AND($Y$78&gt;=2,$Y$79&gt;=0),VLOOKUP($Y$78,$AB$1:$AC$9,2),"")&amp;IF($Y$79&gt;=1,VLOOKUP($Y$79,$Z$1:$AA$100,2),"")&amp;IF(AND($Y$75&gt;=1,$Y$76=0,$Y$77=0,$Y$78=0,$Y$79=0)," DE","")&amp;" NUEVOS"&amp;" PESOS"&amp;IF($Y$80&gt;0,VLOOKUP($Y$80,$AD$1:$AE$101,2)," 00")&amp;"/100"&amp;"  M.N."&amp;")"</f>
        <v>#REF!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V10" s="10" t="e">
        <f>B2</f>
        <v>#REF!</v>
      </c>
      <c r="Y10" s="3"/>
      <c r="Z10" s="3">
        <v>10</v>
      </c>
      <c r="AA10" s="3" t="s">
        <v>35</v>
      </c>
      <c r="AD10" s="3">
        <v>10</v>
      </c>
      <c r="AE10" s="7" t="s">
        <v>36</v>
      </c>
    </row>
    <row r="11" spans="1:31" hidden="1" x14ac:dyDescent="0.2">
      <c r="V11" s="12" t="e">
        <f>INT($A$2/1000000)</f>
        <v>#REF!</v>
      </c>
      <c r="W11" s="13"/>
      <c r="X11" s="13"/>
      <c r="Y11" s="37" t="e">
        <f>INT($A$2/1000000)</f>
        <v>#REF!</v>
      </c>
      <c r="Z11" s="3">
        <v>11</v>
      </c>
      <c r="AA11" s="3" t="s">
        <v>37</v>
      </c>
      <c r="AD11" s="3">
        <v>11</v>
      </c>
      <c r="AE11" s="7" t="s">
        <v>38</v>
      </c>
    </row>
    <row r="12" spans="1:31" hidden="1" x14ac:dyDescent="0.2">
      <c r="V12" s="17" t="e">
        <f>INT($A$2/10000)</f>
        <v>#REF!</v>
      </c>
      <c r="W12" s="18" t="e">
        <f>INT($A$2/100000)</f>
        <v>#REF!</v>
      </c>
      <c r="X12" s="18" t="e">
        <f>INT($A$2/1000000)*10</f>
        <v>#REF!</v>
      </c>
      <c r="Y12" s="19" t="e">
        <f>W12-X12</f>
        <v>#REF!</v>
      </c>
      <c r="Z12" s="3">
        <v>12</v>
      </c>
      <c r="AA12" s="3" t="s">
        <v>39</v>
      </c>
      <c r="AD12" s="3">
        <v>12</v>
      </c>
      <c r="AE12" s="7" t="s">
        <v>40</v>
      </c>
    </row>
    <row r="13" spans="1:31" hidden="1" x14ac:dyDescent="0.2">
      <c r="V13" s="17" t="e">
        <f>INT($A$2/1000)</f>
        <v>#REF!</v>
      </c>
      <c r="W13" s="18" t="e">
        <f>INT($A$2/1000)</f>
        <v>#REF!</v>
      </c>
      <c r="X13" s="18" t="e">
        <f>INT($A$2/100000)*100</f>
        <v>#REF!</v>
      </c>
      <c r="Y13" s="19" t="e">
        <f>W13-X13</f>
        <v>#REF!</v>
      </c>
      <c r="Z13" s="3">
        <v>13</v>
      </c>
      <c r="AA13" s="3" t="s">
        <v>41</v>
      </c>
      <c r="AE13" s="7"/>
    </row>
    <row r="14" spans="1:31" hidden="1" x14ac:dyDescent="0.2">
      <c r="V14" s="17" t="e">
        <f>INT($A$2/100)</f>
        <v>#REF!</v>
      </c>
      <c r="W14" s="18" t="e">
        <f>INT($A$2/1000)*10</f>
        <v>#REF!</v>
      </c>
      <c r="X14" s="18" t="e">
        <f>(INT($A$2/100))</f>
        <v>#REF!</v>
      </c>
      <c r="Y14" s="24" t="e">
        <f>-W14+X14</f>
        <v>#REF!</v>
      </c>
      <c r="Z14" s="3">
        <v>14</v>
      </c>
      <c r="AA14" s="3" t="s">
        <v>42</v>
      </c>
      <c r="AD14" s="3">
        <v>13</v>
      </c>
      <c r="AE14" s="7" t="s">
        <v>43</v>
      </c>
    </row>
    <row r="15" spans="1:31" hidden="1" x14ac:dyDescent="0.2">
      <c r="V15" s="17" t="e">
        <f>INT($A$2/10)</f>
        <v>#REF!</v>
      </c>
      <c r="W15" s="18" t="e">
        <f>INT($A$2/1)</f>
        <v>#REF!</v>
      </c>
      <c r="X15" s="18" t="e">
        <f>INT($A$2/100)*100</f>
        <v>#REF!</v>
      </c>
      <c r="Y15" s="24" t="e">
        <f>-X15+W15</f>
        <v>#REF!</v>
      </c>
      <c r="Z15" s="3">
        <v>15</v>
      </c>
      <c r="AA15" s="3" t="s">
        <v>44</v>
      </c>
      <c r="AD15" s="3">
        <v>14</v>
      </c>
      <c r="AE15" s="7" t="s">
        <v>45</v>
      </c>
    </row>
    <row r="16" spans="1:31" ht="13.5" hidden="1" thickBot="1" x14ac:dyDescent="0.25">
      <c r="V16" s="29" t="e">
        <f>INT($A$2/1)*100</f>
        <v>#REF!</v>
      </c>
      <c r="W16" s="30" t="e">
        <f>INT($A$2/0.01)</f>
        <v>#REF!</v>
      </c>
      <c r="X16" s="31"/>
      <c r="Y16" s="32" t="e">
        <f>W16-V16</f>
        <v>#REF!</v>
      </c>
      <c r="Z16" s="3">
        <v>16</v>
      </c>
      <c r="AA16" s="3" t="s">
        <v>46</v>
      </c>
      <c r="AD16" s="3">
        <v>15</v>
      </c>
      <c r="AE16" s="7" t="s">
        <v>47</v>
      </c>
    </row>
    <row r="17" spans="22:31" hidden="1" x14ac:dyDescent="0.2">
      <c r="V17" s="4" t="e">
        <f>A3</f>
        <v>#REF!</v>
      </c>
      <c r="Y17" s="6">
        <v>3</v>
      </c>
      <c r="Z17" s="3">
        <v>17</v>
      </c>
      <c r="AA17" s="3" t="s">
        <v>48</v>
      </c>
      <c r="AD17" s="3">
        <v>16</v>
      </c>
      <c r="AE17" s="7" t="s">
        <v>49</v>
      </c>
    </row>
    <row r="18" spans="22:31" ht="13.5" hidden="1" thickBot="1" x14ac:dyDescent="0.25">
      <c r="V18" s="10" t="e">
        <f>B3</f>
        <v>#REF!</v>
      </c>
      <c r="Y18" s="3"/>
      <c r="Z18" s="3">
        <v>18</v>
      </c>
      <c r="AA18" s="3" t="s">
        <v>50</v>
      </c>
      <c r="AD18" s="3">
        <v>17</v>
      </c>
      <c r="AE18" s="7" t="s">
        <v>51</v>
      </c>
    </row>
    <row r="19" spans="22:31" hidden="1" x14ac:dyDescent="0.2">
      <c r="V19" s="12" t="e">
        <f>INT($A$3/1000000)</f>
        <v>#REF!</v>
      </c>
      <c r="W19" s="13"/>
      <c r="X19" s="13"/>
      <c r="Y19" s="37" t="e">
        <f>INT($A$3/1000000)</f>
        <v>#REF!</v>
      </c>
      <c r="Z19" s="3">
        <v>19</v>
      </c>
      <c r="AA19" s="3" t="s">
        <v>52</v>
      </c>
      <c r="AD19" s="3">
        <v>18</v>
      </c>
      <c r="AE19" s="7" t="s">
        <v>53</v>
      </c>
    </row>
    <row r="20" spans="22:31" hidden="1" x14ac:dyDescent="0.2">
      <c r="V20" s="17" t="e">
        <f>INT($A$3/10000)</f>
        <v>#REF!</v>
      </c>
      <c r="W20" s="18" t="e">
        <f>INT($A$3/100000)</f>
        <v>#REF!</v>
      </c>
      <c r="X20" s="18" t="e">
        <f>INT($A$3/1000000)*10</f>
        <v>#REF!</v>
      </c>
      <c r="Y20" s="19" t="e">
        <f>W20-X20</f>
        <v>#REF!</v>
      </c>
      <c r="Z20" s="3">
        <v>20</v>
      </c>
      <c r="AA20" s="3" t="s">
        <v>54</v>
      </c>
      <c r="AD20" s="3">
        <v>19</v>
      </c>
      <c r="AE20" s="7" t="s">
        <v>55</v>
      </c>
    </row>
    <row r="21" spans="22:31" hidden="1" x14ac:dyDescent="0.2">
      <c r="V21" s="17" t="e">
        <f>INT($A$3/1000)</f>
        <v>#REF!</v>
      </c>
      <c r="W21" s="18" t="e">
        <f>INT($A$3/1000)</f>
        <v>#REF!</v>
      </c>
      <c r="X21" s="18" t="e">
        <f>INT($A$3/100000)*100</f>
        <v>#REF!</v>
      </c>
      <c r="Y21" s="19" t="e">
        <f>W21-X21</f>
        <v>#REF!</v>
      </c>
      <c r="Z21" s="3">
        <v>21</v>
      </c>
      <c r="AA21" s="3" t="s">
        <v>56</v>
      </c>
      <c r="AD21" s="3">
        <v>20</v>
      </c>
      <c r="AE21" s="7" t="s">
        <v>57</v>
      </c>
    </row>
    <row r="22" spans="22:31" hidden="1" x14ac:dyDescent="0.2">
      <c r="V22" s="17" t="e">
        <f>INT($A$3/100)</f>
        <v>#REF!</v>
      </c>
      <c r="W22" s="18" t="e">
        <f>INT($A$3/1000)*10</f>
        <v>#REF!</v>
      </c>
      <c r="X22" s="18" t="e">
        <f>(INT($A$3/100))</f>
        <v>#REF!</v>
      </c>
      <c r="Y22" s="24" t="e">
        <f>-W22+X22</f>
        <v>#REF!</v>
      </c>
      <c r="Z22" s="3">
        <v>22</v>
      </c>
      <c r="AA22" s="3" t="s">
        <v>58</v>
      </c>
      <c r="AD22" s="3">
        <v>21</v>
      </c>
      <c r="AE22" s="7" t="s">
        <v>59</v>
      </c>
    </row>
    <row r="23" spans="22:31" hidden="1" x14ac:dyDescent="0.2">
      <c r="V23" s="17" t="e">
        <f>INT($A$3/10)</f>
        <v>#REF!</v>
      </c>
      <c r="W23" s="18" t="e">
        <f>INT($A$3/1)</f>
        <v>#REF!</v>
      </c>
      <c r="X23" s="18" t="e">
        <f>INT($A$3/100)*100</f>
        <v>#REF!</v>
      </c>
      <c r="Y23" s="24" t="e">
        <f>-X23+W23</f>
        <v>#REF!</v>
      </c>
      <c r="Z23" s="3">
        <v>23</v>
      </c>
      <c r="AA23" s="3" t="s">
        <v>60</v>
      </c>
      <c r="AD23" s="3">
        <v>22</v>
      </c>
      <c r="AE23" s="7" t="s">
        <v>61</v>
      </c>
    </row>
    <row r="24" spans="22:31" ht="13.5" hidden="1" thickBot="1" x14ac:dyDescent="0.25">
      <c r="V24" s="29" t="e">
        <f>INT($A$3/1)*100</f>
        <v>#REF!</v>
      </c>
      <c r="W24" s="30" t="e">
        <f>INT($A$3/0.01)</f>
        <v>#REF!</v>
      </c>
      <c r="X24" s="31"/>
      <c r="Y24" s="32" t="e">
        <f>W24-V24</f>
        <v>#REF!</v>
      </c>
      <c r="Z24" s="3">
        <v>24</v>
      </c>
      <c r="AA24" s="3" t="s">
        <v>62</v>
      </c>
      <c r="AD24" s="3">
        <v>23</v>
      </c>
      <c r="AE24" s="7" t="s">
        <v>63</v>
      </c>
    </row>
    <row r="25" spans="22:31" ht="15" hidden="1" x14ac:dyDescent="0.2">
      <c r="V25" s="4" t="str">
        <f>A4</f>
        <v xml:space="preserve"> </v>
      </c>
      <c r="W25" s="38"/>
      <c r="X25" s="38"/>
      <c r="Y25" s="6">
        <v>4</v>
      </c>
      <c r="Z25" s="3">
        <v>25</v>
      </c>
      <c r="AA25" s="3" t="s">
        <v>64</v>
      </c>
      <c r="AD25" s="3">
        <v>24</v>
      </c>
      <c r="AE25" s="7" t="s">
        <v>65</v>
      </c>
    </row>
    <row r="26" spans="22:31" ht="15.75" hidden="1" thickBot="1" x14ac:dyDescent="0.25">
      <c r="V26" s="10" t="str">
        <f>B4</f>
        <v xml:space="preserve"> </v>
      </c>
      <c r="W26" s="38"/>
      <c r="X26" s="38"/>
      <c r="Y26" s="3"/>
      <c r="Z26" s="3">
        <v>26</v>
      </c>
      <c r="AA26" s="3" t="s">
        <v>66</v>
      </c>
      <c r="AD26" s="3">
        <v>25</v>
      </c>
      <c r="AE26" s="7" t="s">
        <v>67</v>
      </c>
    </row>
    <row r="27" spans="22:31" hidden="1" x14ac:dyDescent="0.2">
      <c r="V27" s="12" t="e">
        <f>INT($A$4/1000000)</f>
        <v>#VALUE!</v>
      </c>
      <c r="W27" s="13"/>
      <c r="X27" s="13"/>
      <c r="Y27" s="37" t="e">
        <f>INT($A$4/1000000)</f>
        <v>#VALUE!</v>
      </c>
      <c r="Z27" s="3">
        <v>27</v>
      </c>
      <c r="AA27" s="3" t="s">
        <v>68</v>
      </c>
      <c r="AD27" s="3">
        <v>26</v>
      </c>
      <c r="AE27" s="7" t="s">
        <v>69</v>
      </c>
    </row>
    <row r="28" spans="22:31" hidden="1" x14ac:dyDescent="0.2">
      <c r="V28" s="17" t="e">
        <f>INT($A$4/10000)</f>
        <v>#VALUE!</v>
      </c>
      <c r="W28" s="18" t="e">
        <f>INT($A$4/100000)</f>
        <v>#VALUE!</v>
      </c>
      <c r="X28" s="18" t="e">
        <f>INT($A$4/1000000)*10</f>
        <v>#VALUE!</v>
      </c>
      <c r="Y28" s="19" t="e">
        <f>W28-X28</f>
        <v>#VALUE!</v>
      </c>
      <c r="Z28" s="3">
        <v>28</v>
      </c>
      <c r="AA28" s="3" t="s">
        <v>70</v>
      </c>
      <c r="AD28" s="3">
        <v>27</v>
      </c>
      <c r="AE28" s="7" t="s">
        <v>71</v>
      </c>
    </row>
    <row r="29" spans="22:31" hidden="1" x14ac:dyDescent="0.2">
      <c r="V29" s="17" t="e">
        <f>INT($A$4/1000)</f>
        <v>#VALUE!</v>
      </c>
      <c r="W29" s="18" t="e">
        <f>INT($A$4/1000)</f>
        <v>#VALUE!</v>
      </c>
      <c r="X29" s="18" t="e">
        <f>INT($A$4/100000)*100</f>
        <v>#VALUE!</v>
      </c>
      <c r="Y29" s="19" t="e">
        <f>W29-X29</f>
        <v>#VALUE!</v>
      </c>
      <c r="Z29" s="3">
        <v>29</v>
      </c>
      <c r="AA29" s="3" t="s">
        <v>72</v>
      </c>
      <c r="AD29" s="3">
        <v>28</v>
      </c>
      <c r="AE29" s="7" t="s">
        <v>73</v>
      </c>
    </row>
    <row r="30" spans="22:31" hidden="1" x14ac:dyDescent="0.2">
      <c r="V30" s="17" t="e">
        <f>INT($A$4/100)</f>
        <v>#VALUE!</v>
      </c>
      <c r="W30" s="18" t="e">
        <f>INT($A$4/1000)*10</f>
        <v>#VALUE!</v>
      </c>
      <c r="X30" s="18" t="e">
        <f>(INT($A$4/100))</f>
        <v>#VALUE!</v>
      </c>
      <c r="Y30" s="24" t="e">
        <f>-W30+X30</f>
        <v>#VALUE!</v>
      </c>
      <c r="Z30" s="3">
        <v>30</v>
      </c>
      <c r="AA30" s="3" t="s">
        <v>74</v>
      </c>
      <c r="AD30" s="3">
        <v>29</v>
      </c>
      <c r="AE30" s="7" t="s">
        <v>75</v>
      </c>
    </row>
    <row r="31" spans="22:31" hidden="1" x14ac:dyDescent="0.2">
      <c r="V31" s="17" t="e">
        <f>INT($A$4/10)</f>
        <v>#VALUE!</v>
      </c>
      <c r="W31" s="18" t="e">
        <f>INT($A$4/1)</f>
        <v>#VALUE!</v>
      </c>
      <c r="X31" s="18" t="e">
        <f>INT($A$4/100)*100</f>
        <v>#VALUE!</v>
      </c>
      <c r="Y31" s="24" t="e">
        <f>-X31+W31</f>
        <v>#VALUE!</v>
      </c>
      <c r="Z31" s="3">
        <v>31</v>
      </c>
      <c r="AA31" s="3" t="s">
        <v>76</v>
      </c>
      <c r="AD31" s="3">
        <v>30</v>
      </c>
      <c r="AE31" s="7" t="s">
        <v>77</v>
      </c>
    </row>
    <row r="32" spans="22:31" ht="13.5" hidden="1" thickBot="1" x14ac:dyDescent="0.25">
      <c r="V32" s="29" t="e">
        <f>INT($A$4/1)*100</f>
        <v>#VALUE!</v>
      </c>
      <c r="W32" s="30" t="e">
        <f>INT($A$4/0.01)</f>
        <v>#VALUE!</v>
      </c>
      <c r="X32" s="31"/>
      <c r="Y32" s="32" t="e">
        <f>W32-V32</f>
        <v>#VALUE!</v>
      </c>
      <c r="Z32" s="3">
        <v>32</v>
      </c>
      <c r="AA32" s="3" t="s">
        <v>78</v>
      </c>
      <c r="AD32" s="3">
        <v>31</v>
      </c>
      <c r="AE32" s="7" t="s">
        <v>79</v>
      </c>
    </row>
    <row r="33" spans="22:31" hidden="1" x14ac:dyDescent="0.2">
      <c r="V33" s="4">
        <f>A5</f>
        <v>4</v>
      </c>
      <c r="Y33" s="6">
        <v>5</v>
      </c>
      <c r="Z33" s="3">
        <v>33</v>
      </c>
      <c r="AA33" s="3" t="s">
        <v>80</v>
      </c>
      <c r="AD33" s="3">
        <v>32</v>
      </c>
      <c r="AE33" s="7" t="s">
        <v>81</v>
      </c>
    </row>
    <row r="34" spans="22:31" ht="13.5" hidden="1" thickBot="1" x14ac:dyDescent="0.25">
      <c r="V34" s="10" t="str">
        <f>B5</f>
        <v>( CUATRO PESOS 00/100  M.N.)</v>
      </c>
      <c r="Y34" s="6"/>
      <c r="Z34" s="3">
        <v>34</v>
      </c>
      <c r="AA34" s="3" t="s">
        <v>82</v>
      </c>
      <c r="AD34" s="3">
        <v>33</v>
      </c>
      <c r="AE34" s="7" t="s">
        <v>83</v>
      </c>
    </row>
    <row r="35" spans="22:31" hidden="1" x14ac:dyDescent="0.2">
      <c r="V35" s="12">
        <f>INT($A$5/1000000)</f>
        <v>0</v>
      </c>
      <c r="W35" s="13"/>
      <c r="X35" s="13"/>
      <c r="Y35" s="37">
        <f>INT($A$5/1000000)</f>
        <v>0</v>
      </c>
      <c r="Z35" s="3">
        <v>35</v>
      </c>
      <c r="AA35" s="3" t="s">
        <v>84</v>
      </c>
      <c r="AD35" s="3">
        <v>34</v>
      </c>
      <c r="AE35" s="7" t="s">
        <v>85</v>
      </c>
    </row>
    <row r="36" spans="22:31" hidden="1" x14ac:dyDescent="0.2">
      <c r="V36" s="17">
        <f>INT($A$5/10000)</f>
        <v>0</v>
      </c>
      <c r="W36" s="18">
        <f>INT($A$5/100000)</f>
        <v>0</v>
      </c>
      <c r="X36" s="18">
        <f>INT($A$5/1000000)*10</f>
        <v>0</v>
      </c>
      <c r="Y36" s="19">
        <f>W36-X36</f>
        <v>0</v>
      </c>
      <c r="Z36" s="3">
        <v>36</v>
      </c>
      <c r="AA36" s="3" t="s">
        <v>86</v>
      </c>
      <c r="AD36" s="3">
        <v>35</v>
      </c>
      <c r="AE36" s="7" t="s">
        <v>87</v>
      </c>
    </row>
    <row r="37" spans="22:31" hidden="1" x14ac:dyDescent="0.2">
      <c r="V37" s="17">
        <f>INT($A$5/1000)</f>
        <v>0</v>
      </c>
      <c r="W37" s="18">
        <f>INT($A$5/1000)</f>
        <v>0</v>
      </c>
      <c r="X37" s="18">
        <f>INT($A$5/100000)*100</f>
        <v>0</v>
      </c>
      <c r="Y37" s="19">
        <f>W37-X37</f>
        <v>0</v>
      </c>
      <c r="Z37" s="3">
        <v>37</v>
      </c>
      <c r="AA37" s="3" t="s">
        <v>88</v>
      </c>
      <c r="AD37" s="3">
        <v>36</v>
      </c>
      <c r="AE37" s="7" t="s">
        <v>89</v>
      </c>
    </row>
    <row r="38" spans="22:31" hidden="1" x14ac:dyDescent="0.2">
      <c r="V38" s="17">
        <f>INT($A$5/100)</f>
        <v>0</v>
      </c>
      <c r="W38" s="18">
        <f>INT($A$5/1000)*10</f>
        <v>0</v>
      </c>
      <c r="X38" s="18">
        <f>(INT($A$5/100))</f>
        <v>0</v>
      </c>
      <c r="Y38" s="24">
        <f>-W38+X38</f>
        <v>0</v>
      </c>
      <c r="Z38" s="3">
        <v>38</v>
      </c>
      <c r="AA38" s="3" t="s">
        <v>90</v>
      </c>
      <c r="AD38" s="3">
        <v>37</v>
      </c>
      <c r="AE38" s="7" t="s">
        <v>91</v>
      </c>
    </row>
    <row r="39" spans="22:31" hidden="1" x14ac:dyDescent="0.2">
      <c r="V39" s="17">
        <f>INT($A$5/10)</f>
        <v>0</v>
      </c>
      <c r="W39" s="18">
        <f>INT($A$5/1)</f>
        <v>4</v>
      </c>
      <c r="X39" s="18">
        <f>INT($A$5/100)*100</f>
        <v>0</v>
      </c>
      <c r="Y39" s="24">
        <f>-X39+W39</f>
        <v>4</v>
      </c>
      <c r="Z39" s="3">
        <v>39</v>
      </c>
      <c r="AA39" s="3" t="s">
        <v>92</v>
      </c>
      <c r="AD39" s="3">
        <v>38</v>
      </c>
      <c r="AE39" s="7" t="s">
        <v>93</v>
      </c>
    </row>
    <row r="40" spans="22:31" ht="13.5" hidden="1" thickBot="1" x14ac:dyDescent="0.25">
      <c r="V40" s="29">
        <f>INT($A$5/1)*100</f>
        <v>400</v>
      </c>
      <c r="W40" s="30">
        <f>INT($A$5/0.01)</f>
        <v>400</v>
      </c>
      <c r="X40" s="31"/>
      <c r="Y40" s="32">
        <f>W40-V40</f>
        <v>0</v>
      </c>
      <c r="Z40" s="3">
        <v>40</v>
      </c>
      <c r="AA40" s="3" t="s">
        <v>94</v>
      </c>
      <c r="AD40" s="3">
        <v>39</v>
      </c>
      <c r="AE40" s="7" t="s">
        <v>95</v>
      </c>
    </row>
    <row r="41" spans="22:31" hidden="1" x14ac:dyDescent="0.2">
      <c r="V41" s="4">
        <f>A6</f>
        <v>5</v>
      </c>
      <c r="Y41" s="6">
        <v>6</v>
      </c>
      <c r="Z41" s="3">
        <v>41</v>
      </c>
      <c r="AA41" s="3" t="s">
        <v>96</v>
      </c>
      <c r="AD41" s="3">
        <v>40</v>
      </c>
      <c r="AE41" s="7" t="s">
        <v>97</v>
      </c>
    </row>
    <row r="42" spans="22:31" ht="13.5" hidden="1" thickBot="1" x14ac:dyDescent="0.25">
      <c r="V42" s="10" t="str">
        <f>B6</f>
        <v>( CINCO NUEVOS PESOS 00/100  M.N.)</v>
      </c>
      <c r="Y42" s="3"/>
      <c r="Z42" s="3">
        <v>42</v>
      </c>
      <c r="AA42" s="3" t="s">
        <v>98</v>
      </c>
      <c r="AD42" s="3">
        <v>41</v>
      </c>
      <c r="AE42" s="7" t="s">
        <v>99</v>
      </c>
    </row>
    <row r="43" spans="22:31" hidden="1" x14ac:dyDescent="0.2">
      <c r="V43" s="12">
        <f>INT($A$6/1000000)</f>
        <v>0</v>
      </c>
      <c r="W43" s="13"/>
      <c r="X43" s="13"/>
      <c r="Y43" s="37">
        <f>INT($A$6/1000000)</f>
        <v>0</v>
      </c>
      <c r="Z43" s="3">
        <v>43</v>
      </c>
      <c r="AA43" s="3" t="s">
        <v>100</v>
      </c>
      <c r="AD43" s="3">
        <v>42</v>
      </c>
      <c r="AE43" s="7" t="s">
        <v>101</v>
      </c>
    </row>
    <row r="44" spans="22:31" hidden="1" x14ac:dyDescent="0.2">
      <c r="V44" s="17">
        <f>INT($A$6/100000)</f>
        <v>0</v>
      </c>
      <c r="W44" s="18">
        <f>INT($A$6/100000)</f>
        <v>0</v>
      </c>
      <c r="X44" s="18">
        <f>INT($A$6/1000000)*10</f>
        <v>0</v>
      </c>
      <c r="Y44" s="19">
        <f>W44-X44</f>
        <v>0</v>
      </c>
      <c r="Z44" s="3">
        <v>44</v>
      </c>
      <c r="AA44" s="3" t="s">
        <v>102</v>
      </c>
      <c r="AD44" s="3">
        <v>43</v>
      </c>
      <c r="AE44" s="7" t="s">
        <v>103</v>
      </c>
    </row>
    <row r="45" spans="22:31" hidden="1" x14ac:dyDescent="0.2">
      <c r="V45" s="17">
        <f>INT($A$6/1000)</f>
        <v>0</v>
      </c>
      <c r="W45" s="18">
        <f>INT($A$6/1000)</f>
        <v>0</v>
      </c>
      <c r="X45" s="18">
        <f>INT($A$6/100000)*100</f>
        <v>0</v>
      </c>
      <c r="Y45" s="19">
        <f>W45-X45</f>
        <v>0</v>
      </c>
      <c r="Z45" s="3">
        <v>45</v>
      </c>
      <c r="AA45" s="3" t="s">
        <v>104</v>
      </c>
      <c r="AD45" s="3">
        <v>44</v>
      </c>
      <c r="AE45" s="7" t="s">
        <v>105</v>
      </c>
    </row>
    <row r="46" spans="22:31" hidden="1" x14ac:dyDescent="0.2">
      <c r="V46" s="17">
        <f>INT($A$6/100)</f>
        <v>0</v>
      </c>
      <c r="W46" s="18">
        <f>INT($A$6/1000)*10</f>
        <v>0</v>
      </c>
      <c r="X46" s="18">
        <f>(INT($A$6/100))</f>
        <v>0</v>
      </c>
      <c r="Y46" s="24">
        <f>-W46+X46</f>
        <v>0</v>
      </c>
      <c r="Z46" s="3">
        <v>46</v>
      </c>
      <c r="AA46" s="3" t="s">
        <v>106</v>
      </c>
      <c r="AD46" s="3">
        <v>45</v>
      </c>
      <c r="AE46" s="7" t="s">
        <v>107</v>
      </c>
    </row>
    <row r="47" spans="22:31" hidden="1" x14ac:dyDescent="0.2">
      <c r="V47" s="17">
        <f>INT($A$6/10)</f>
        <v>0</v>
      </c>
      <c r="W47" s="18">
        <f>INT($A$6/1)</f>
        <v>5</v>
      </c>
      <c r="X47" s="18">
        <f>INT($A$6/100)*100</f>
        <v>0</v>
      </c>
      <c r="Y47" s="24">
        <f>-X47+W47</f>
        <v>5</v>
      </c>
      <c r="Z47" s="3">
        <v>47</v>
      </c>
      <c r="AA47" s="3" t="s">
        <v>108</v>
      </c>
      <c r="AD47" s="3">
        <v>46</v>
      </c>
      <c r="AE47" s="7" t="s">
        <v>109</v>
      </c>
    </row>
    <row r="48" spans="22:31" ht="13.5" hidden="1" thickBot="1" x14ac:dyDescent="0.25">
      <c r="V48" s="29">
        <f>INT($A$6/1)*100</f>
        <v>500</v>
      </c>
      <c r="W48" s="30">
        <f>INT($A$6/0.01)</f>
        <v>500</v>
      </c>
      <c r="X48" s="31"/>
      <c r="Y48" s="32">
        <f>W48-V48</f>
        <v>0</v>
      </c>
      <c r="Z48" s="3">
        <v>48</v>
      </c>
      <c r="AA48" s="3" t="s">
        <v>110</v>
      </c>
      <c r="AD48" s="3">
        <v>47</v>
      </c>
      <c r="AE48" s="7" t="s">
        <v>111</v>
      </c>
    </row>
    <row r="49" spans="22:31" hidden="1" x14ac:dyDescent="0.2">
      <c r="V49" s="4">
        <f>A7</f>
        <v>6</v>
      </c>
      <c r="Y49" s="6">
        <v>7</v>
      </c>
      <c r="Z49" s="3">
        <v>49</v>
      </c>
      <c r="AA49" s="3" t="s">
        <v>112</v>
      </c>
      <c r="AD49" s="3">
        <v>48</v>
      </c>
      <c r="AE49" s="7" t="s">
        <v>113</v>
      </c>
    </row>
    <row r="50" spans="22:31" ht="13.5" hidden="1" thickBot="1" x14ac:dyDescent="0.25">
      <c r="V50" s="10" t="str">
        <f>B7</f>
        <v>( SEIS NUEVOS PESOS 00/100  M.N.)</v>
      </c>
      <c r="Y50" s="3"/>
      <c r="Z50" s="3">
        <v>50</v>
      </c>
      <c r="AA50" s="3" t="s">
        <v>114</v>
      </c>
      <c r="AD50" s="3">
        <v>49</v>
      </c>
      <c r="AE50" s="7" t="s">
        <v>115</v>
      </c>
    </row>
    <row r="51" spans="22:31" hidden="1" x14ac:dyDescent="0.2">
      <c r="V51" s="12">
        <f>INT($A$7/1000000)</f>
        <v>0</v>
      </c>
      <c r="W51" s="13"/>
      <c r="X51" s="13"/>
      <c r="Y51" s="37">
        <f>INT($A$7/1000000)</f>
        <v>0</v>
      </c>
      <c r="Z51" s="3">
        <v>51</v>
      </c>
      <c r="AA51" s="3" t="s">
        <v>116</v>
      </c>
      <c r="AD51" s="3">
        <v>50</v>
      </c>
      <c r="AE51" s="7" t="s">
        <v>117</v>
      </c>
    </row>
    <row r="52" spans="22:31" hidden="1" x14ac:dyDescent="0.2">
      <c r="V52" s="17">
        <f>INT($A$7/10000)</f>
        <v>0</v>
      </c>
      <c r="W52" s="18">
        <f>INT($A$7/100000)</f>
        <v>0</v>
      </c>
      <c r="X52" s="18">
        <f>INT($A$7/1000000)*10</f>
        <v>0</v>
      </c>
      <c r="Y52" s="19">
        <f>W52-X52</f>
        <v>0</v>
      </c>
      <c r="Z52" s="3">
        <v>52</v>
      </c>
      <c r="AA52" s="3" t="s">
        <v>118</v>
      </c>
      <c r="AD52" s="3">
        <v>51</v>
      </c>
      <c r="AE52" s="7" t="s">
        <v>119</v>
      </c>
    </row>
    <row r="53" spans="22:31" hidden="1" x14ac:dyDescent="0.2">
      <c r="V53" s="17">
        <f>INT($A$7/1000)</f>
        <v>0</v>
      </c>
      <c r="W53" s="18">
        <f>INT($A$7/1000)</f>
        <v>0</v>
      </c>
      <c r="X53" s="18">
        <f>INT($A$7/100000)*100</f>
        <v>0</v>
      </c>
      <c r="Y53" s="19">
        <f>W53-X53</f>
        <v>0</v>
      </c>
      <c r="Z53" s="3">
        <v>53</v>
      </c>
      <c r="AA53" s="3" t="s">
        <v>120</v>
      </c>
      <c r="AD53" s="3">
        <v>52</v>
      </c>
      <c r="AE53" s="7" t="s">
        <v>121</v>
      </c>
    </row>
    <row r="54" spans="22:31" hidden="1" x14ac:dyDescent="0.2">
      <c r="V54" s="17">
        <f>INT($A$7/100)</f>
        <v>0</v>
      </c>
      <c r="W54" s="18">
        <f>INT($A$7/1000)*10</f>
        <v>0</v>
      </c>
      <c r="X54" s="18">
        <f>(INT($A$7/100))</f>
        <v>0</v>
      </c>
      <c r="Y54" s="24">
        <f>-W54+X54</f>
        <v>0</v>
      </c>
      <c r="Z54" s="3">
        <v>54</v>
      </c>
      <c r="AA54" s="3" t="s">
        <v>122</v>
      </c>
      <c r="AD54" s="3">
        <v>53</v>
      </c>
      <c r="AE54" s="7" t="s">
        <v>63</v>
      </c>
    </row>
    <row r="55" spans="22:31" hidden="1" x14ac:dyDescent="0.2">
      <c r="V55" s="17">
        <f>INT($A$7/10)</f>
        <v>0</v>
      </c>
      <c r="W55" s="18">
        <f>INT($A$7/1)</f>
        <v>6</v>
      </c>
      <c r="X55" s="18">
        <f>INT($A$7/100)*100</f>
        <v>0</v>
      </c>
      <c r="Y55" s="24">
        <f>-X55+W55</f>
        <v>6</v>
      </c>
      <c r="Z55" s="3">
        <v>55</v>
      </c>
      <c r="AA55" s="3" t="s">
        <v>123</v>
      </c>
      <c r="AD55" s="3">
        <v>54</v>
      </c>
      <c r="AE55" s="7" t="s">
        <v>124</v>
      </c>
    </row>
    <row r="56" spans="22:31" ht="13.5" hidden="1" thickBot="1" x14ac:dyDescent="0.25">
      <c r="V56" s="29">
        <f>INT($A$7/1)*100</f>
        <v>600</v>
      </c>
      <c r="W56" s="30">
        <f>INT($A$7/0.01)</f>
        <v>600</v>
      </c>
      <c r="X56" s="31"/>
      <c r="Y56" s="32">
        <f>W56-V56</f>
        <v>0</v>
      </c>
      <c r="Z56" s="3">
        <v>56</v>
      </c>
      <c r="AA56" s="3" t="s">
        <v>125</v>
      </c>
      <c r="AD56" s="3">
        <v>55</v>
      </c>
      <c r="AE56" s="7" t="s">
        <v>126</v>
      </c>
    </row>
    <row r="57" spans="22:31" hidden="1" x14ac:dyDescent="0.2">
      <c r="V57" s="39">
        <f>A8</f>
        <v>7</v>
      </c>
      <c r="Y57" s="6">
        <v>8</v>
      </c>
      <c r="Z57" s="3">
        <v>57</v>
      </c>
      <c r="AA57" s="3" t="s">
        <v>127</v>
      </c>
      <c r="AD57" s="3">
        <v>56</v>
      </c>
      <c r="AE57" s="7" t="s">
        <v>128</v>
      </c>
    </row>
    <row r="58" spans="22:31" ht="13.5" hidden="1" thickBot="1" x14ac:dyDescent="0.25">
      <c r="V58" s="10" t="e">
        <f>B8</f>
        <v>#REF!</v>
      </c>
      <c r="Y58" s="3"/>
      <c r="Z58" s="3">
        <v>58</v>
      </c>
      <c r="AA58" s="3" t="s">
        <v>129</v>
      </c>
      <c r="AD58" s="3">
        <v>57</v>
      </c>
      <c r="AE58" s="7" t="s">
        <v>130</v>
      </c>
    </row>
    <row r="59" spans="22:31" hidden="1" x14ac:dyDescent="0.2">
      <c r="V59" s="12">
        <f>INT($A$8/1000000)</f>
        <v>0</v>
      </c>
      <c r="W59" s="13"/>
      <c r="X59" s="13"/>
      <c r="Y59" s="37">
        <f>INT($A$8/1000000)</f>
        <v>0</v>
      </c>
      <c r="Z59" s="3">
        <v>59</v>
      </c>
      <c r="AA59" s="3" t="s">
        <v>131</v>
      </c>
      <c r="AD59" s="3">
        <v>58</v>
      </c>
      <c r="AE59" s="7" t="s">
        <v>132</v>
      </c>
    </row>
    <row r="60" spans="22:31" hidden="1" x14ac:dyDescent="0.2">
      <c r="V60" s="17">
        <f>INT($A$8/10000)</f>
        <v>0</v>
      </c>
      <c r="W60" s="18">
        <f>INT($A$8/100000)</f>
        <v>0</v>
      </c>
      <c r="X60" s="18">
        <f>INT($A$8/1000000)*10</f>
        <v>0</v>
      </c>
      <c r="Y60" s="19">
        <f>W60-X60</f>
        <v>0</v>
      </c>
      <c r="Z60" s="3">
        <v>60</v>
      </c>
      <c r="AA60" s="3" t="s">
        <v>133</v>
      </c>
      <c r="AD60" s="3">
        <v>59</v>
      </c>
      <c r="AE60" s="7" t="s">
        <v>134</v>
      </c>
    </row>
    <row r="61" spans="22:31" hidden="1" x14ac:dyDescent="0.2">
      <c r="V61" s="17">
        <f>INT($A$8/1000)</f>
        <v>0</v>
      </c>
      <c r="W61" s="18">
        <f>INT($A$8/1000)</f>
        <v>0</v>
      </c>
      <c r="X61" s="18">
        <f>INT($A$8/100000)*100</f>
        <v>0</v>
      </c>
      <c r="Y61" s="19">
        <f>W61-X61</f>
        <v>0</v>
      </c>
      <c r="Z61" s="3">
        <v>61</v>
      </c>
      <c r="AA61" s="3" t="s">
        <v>135</v>
      </c>
      <c r="AD61" s="3">
        <v>60</v>
      </c>
      <c r="AE61" s="7" t="s">
        <v>136</v>
      </c>
    </row>
    <row r="62" spans="22:31" hidden="1" x14ac:dyDescent="0.2">
      <c r="V62" s="17">
        <f>INT($A$8/100)</f>
        <v>0</v>
      </c>
      <c r="W62" s="18">
        <f>INT($A$8/1000)*10</f>
        <v>0</v>
      </c>
      <c r="X62" s="18">
        <f>(INT($A$8/100))</f>
        <v>0</v>
      </c>
      <c r="Y62" s="24">
        <f>-W62+X62</f>
        <v>0</v>
      </c>
      <c r="Z62" s="3">
        <v>62</v>
      </c>
      <c r="AA62" s="3" t="s">
        <v>137</v>
      </c>
      <c r="AD62" s="3">
        <v>61</v>
      </c>
      <c r="AE62" s="7" t="s">
        <v>138</v>
      </c>
    </row>
    <row r="63" spans="22:31" hidden="1" x14ac:dyDescent="0.2">
      <c r="V63" s="17">
        <f>INT($A$8/10)</f>
        <v>0</v>
      </c>
      <c r="W63" s="18">
        <f>INT($A$8/1)</f>
        <v>7</v>
      </c>
      <c r="X63" s="18">
        <f>INT($A$8/100)*100</f>
        <v>0</v>
      </c>
      <c r="Y63" s="24">
        <f>-X63+W63</f>
        <v>7</v>
      </c>
      <c r="Z63" s="3">
        <v>63</v>
      </c>
      <c r="AA63" s="3" t="s">
        <v>139</v>
      </c>
      <c r="AD63" s="3">
        <v>62</v>
      </c>
      <c r="AE63" s="7" t="s">
        <v>140</v>
      </c>
    </row>
    <row r="64" spans="22:31" ht="13.5" hidden="1" thickBot="1" x14ac:dyDescent="0.25">
      <c r="V64" s="29">
        <f>INT($A$8/1)*100</f>
        <v>700</v>
      </c>
      <c r="W64" s="30">
        <f>INT($A$8/0.01)</f>
        <v>700</v>
      </c>
      <c r="X64" s="31"/>
      <c r="Y64" s="32">
        <f>W64-V64</f>
        <v>0</v>
      </c>
      <c r="Z64" s="3">
        <v>64</v>
      </c>
      <c r="AA64" s="3" t="s">
        <v>141</v>
      </c>
      <c r="AD64" s="3">
        <v>63</v>
      </c>
      <c r="AE64" s="7" t="s">
        <v>142</v>
      </c>
    </row>
    <row r="65" spans="22:31" hidden="1" x14ac:dyDescent="0.2">
      <c r="V65" s="4">
        <f>A9</f>
        <v>8</v>
      </c>
      <c r="Y65" s="6">
        <v>9</v>
      </c>
      <c r="Z65" s="3">
        <v>65</v>
      </c>
      <c r="AA65" s="3" t="s">
        <v>143</v>
      </c>
      <c r="AD65" s="3">
        <v>64</v>
      </c>
      <c r="AE65" s="7" t="s">
        <v>144</v>
      </c>
    </row>
    <row r="66" spans="22:31" ht="13.5" hidden="1" thickBot="1" x14ac:dyDescent="0.25">
      <c r="V66" s="10" t="str">
        <f>B9</f>
        <v>( OCHO NUEVOS PESOS 00/100  M.N.)</v>
      </c>
      <c r="Y66" s="3"/>
      <c r="Z66" s="3">
        <v>66</v>
      </c>
      <c r="AA66" s="3" t="s">
        <v>145</v>
      </c>
      <c r="AD66" s="3">
        <v>65</v>
      </c>
      <c r="AE66" s="7" t="s">
        <v>144</v>
      </c>
    </row>
    <row r="67" spans="22:31" hidden="1" x14ac:dyDescent="0.2">
      <c r="V67" s="12">
        <f>INT($A$9/1000000)</f>
        <v>0</v>
      </c>
      <c r="W67" s="13"/>
      <c r="X67" s="13"/>
      <c r="Y67" s="37">
        <f>INT($A$9/1000000)</f>
        <v>0</v>
      </c>
      <c r="Z67" s="3">
        <v>67</v>
      </c>
      <c r="AA67" s="3" t="s">
        <v>146</v>
      </c>
      <c r="AD67" s="3">
        <v>66</v>
      </c>
      <c r="AE67" s="7" t="s">
        <v>147</v>
      </c>
    </row>
    <row r="68" spans="22:31" hidden="1" x14ac:dyDescent="0.2">
      <c r="V68" s="17">
        <f>INT($A$9/10000)</f>
        <v>0</v>
      </c>
      <c r="W68" s="18">
        <f>INT($A$9/100000)</f>
        <v>0</v>
      </c>
      <c r="X68" s="18">
        <f>INT($A$9/1000000)*10</f>
        <v>0</v>
      </c>
      <c r="Y68" s="19">
        <f>W68-X68</f>
        <v>0</v>
      </c>
      <c r="Z68" s="3">
        <v>68</v>
      </c>
      <c r="AA68" s="3" t="s">
        <v>148</v>
      </c>
      <c r="AD68" s="3">
        <v>67</v>
      </c>
      <c r="AE68" s="7" t="s">
        <v>149</v>
      </c>
    </row>
    <row r="69" spans="22:31" hidden="1" x14ac:dyDescent="0.2">
      <c r="V69" s="17">
        <f>INT($A$9/1000)</f>
        <v>0</v>
      </c>
      <c r="W69" s="18">
        <f>INT($A$9/1000)</f>
        <v>0</v>
      </c>
      <c r="X69" s="18">
        <f>INT($A$9/100000)*100</f>
        <v>0</v>
      </c>
      <c r="Y69" s="19">
        <f>W69-X69</f>
        <v>0</v>
      </c>
      <c r="Z69" s="3">
        <v>69</v>
      </c>
      <c r="AA69" s="3" t="s">
        <v>150</v>
      </c>
      <c r="AD69" s="3">
        <v>68</v>
      </c>
      <c r="AE69" s="7" t="s">
        <v>151</v>
      </c>
    </row>
    <row r="70" spans="22:31" hidden="1" x14ac:dyDescent="0.2">
      <c r="V70" s="17">
        <f>INT($A$9/100)</f>
        <v>0</v>
      </c>
      <c r="W70" s="18">
        <f>INT($A$9/1000)*10</f>
        <v>0</v>
      </c>
      <c r="X70" s="18">
        <f>(INT($A$9/100))</f>
        <v>0</v>
      </c>
      <c r="Y70" s="24">
        <f>-W70+X70</f>
        <v>0</v>
      </c>
      <c r="Z70" s="3">
        <v>70</v>
      </c>
      <c r="AA70" s="3" t="s">
        <v>152</v>
      </c>
      <c r="AD70" s="3">
        <v>69</v>
      </c>
      <c r="AE70" s="7" t="s">
        <v>153</v>
      </c>
    </row>
    <row r="71" spans="22:31" hidden="1" x14ac:dyDescent="0.2">
      <c r="V71" s="17">
        <f>INT($A$9/10)</f>
        <v>0</v>
      </c>
      <c r="W71" s="18">
        <f>INT($A$9/1)</f>
        <v>8</v>
      </c>
      <c r="X71" s="18">
        <f>INT($A$9/100)*100</f>
        <v>0</v>
      </c>
      <c r="Y71" s="24">
        <f>-X71+W71</f>
        <v>8</v>
      </c>
      <c r="Z71" s="3">
        <v>71</v>
      </c>
      <c r="AA71" s="3" t="s">
        <v>154</v>
      </c>
      <c r="AD71" s="3">
        <v>70</v>
      </c>
      <c r="AE71" s="7" t="s">
        <v>155</v>
      </c>
    </row>
    <row r="72" spans="22:31" ht="13.5" hidden="1" thickBot="1" x14ac:dyDescent="0.25">
      <c r="V72" s="29">
        <f>INT($A$9/1)*100</f>
        <v>800</v>
      </c>
      <c r="W72" s="30">
        <f>INT($A$9/0.01)</f>
        <v>800</v>
      </c>
      <c r="X72" s="31"/>
      <c r="Y72" s="32">
        <f>W72-V72</f>
        <v>0</v>
      </c>
      <c r="Z72" s="3">
        <v>72</v>
      </c>
      <c r="AA72" s="3" t="s">
        <v>156</v>
      </c>
      <c r="AD72" s="3">
        <v>71</v>
      </c>
      <c r="AE72" s="7" t="s">
        <v>157</v>
      </c>
    </row>
    <row r="73" spans="22:31" hidden="1" x14ac:dyDescent="0.2">
      <c r="V73" s="4">
        <f>A10</f>
        <v>9</v>
      </c>
      <c r="Y73" s="6">
        <v>10</v>
      </c>
      <c r="Z73" s="3">
        <v>73</v>
      </c>
      <c r="AA73" s="3" t="s">
        <v>158</v>
      </c>
      <c r="AD73" s="3">
        <v>72</v>
      </c>
      <c r="AE73" s="7" t="s">
        <v>159</v>
      </c>
    </row>
    <row r="74" spans="22:31" ht="13.5" hidden="1" thickBot="1" x14ac:dyDescent="0.25">
      <c r="V74" s="10" t="e">
        <f>B10</f>
        <v>#REF!</v>
      </c>
      <c r="Y74" s="3"/>
      <c r="Z74" s="3">
        <v>74</v>
      </c>
      <c r="AA74" s="3" t="s">
        <v>160</v>
      </c>
      <c r="AD74" s="3">
        <v>73</v>
      </c>
      <c r="AE74" s="7" t="s">
        <v>161</v>
      </c>
    </row>
    <row r="75" spans="22:31" hidden="1" x14ac:dyDescent="0.2">
      <c r="V75" s="12">
        <f>INT($A$10/1000000)</f>
        <v>0</v>
      </c>
      <c r="W75" s="13"/>
      <c r="X75" s="13"/>
      <c r="Y75" s="37">
        <f>INT($A$10/1000000)</f>
        <v>0</v>
      </c>
      <c r="Z75" s="3">
        <v>75</v>
      </c>
      <c r="AA75" s="3" t="s">
        <v>162</v>
      </c>
      <c r="AD75" s="3">
        <v>74</v>
      </c>
      <c r="AE75" s="7" t="s">
        <v>163</v>
      </c>
    </row>
    <row r="76" spans="22:31" hidden="1" x14ac:dyDescent="0.2">
      <c r="V76" s="17">
        <f>INT($A$10/10000)</f>
        <v>0</v>
      </c>
      <c r="W76" s="18">
        <f>INT($A$10/100000)</f>
        <v>0</v>
      </c>
      <c r="X76" s="18">
        <f>INT($A$10/1000000)*10</f>
        <v>0</v>
      </c>
      <c r="Y76" s="19">
        <f>W76-X76</f>
        <v>0</v>
      </c>
      <c r="Z76" s="3">
        <v>76</v>
      </c>
      <c r="AA76" s="3" t="s">
        <v>164</v>
      </c>
      <c r="AD76" s="3">
        <v>75</v>
      </c>
      <c r="AE76" s="7" t="s">
        <v>165</v>
      </c>
    </row>
    <row r="77" spans="22:31" hidden="1" x14ac:dyDescent="0.2">
      <c r="V77" s="17">
        <f>INT($A$10/1000)</f>
        <v>0</v>
      </c>
      <c r="W77" s="18">
        <f>INT($A$10/1000)</f>
        <v>0</v>
      </c>
      <c r="X77" s="18">
        <f>INT($A$10/100000)*100</f>
        <v>0</v>
      </c>
      <c r="Y77" s="19">
        <f>W77-X77</f>
        <v>0</v>
      </c>
      <c r="Z77" s="3">
        <v>77</v>
      </c>
      <c r="AA77" s="3" t="s">
        <v>166</v>
      </c>
      <c r="AD77" s="3">
        <v>76</v>
      </c>
      <c r="AE77" s="7" t="s">
        <v>167</v>
      </c>
    </row>
    <row r="78" spans="22:31" hidden="1" x14ac:dyDescent="0.2">
      <c r="V78" s="17">
        <f>INT($A$10/100)</f>
        <v>0</v>
      </c>
      <c r="W78" s="18">
        <f>INT($A$10/1000)*10</f>
        <v>0</v>
      </c>
      <c r="X78" s="18">
        <f>(INT($A$10/100))</f>
        <v>0</v>
      </c>
      <c r="Y78" s="24">
        <f>-W78+X78</f>
        <v>0</v>
      </c>
      <c r="Z78" s="3">
        <v>78</v>
      </c>
      <c r="AA78" s="3" t="s">
        <v>168</v>
      </c>
      <c r="AD78" s="3">
        <v>77</v>
      </c>
      <c r="AE78" s="7" t="s">
        <v>169</v>
      </c>
    </row>
    <row r="79" spans="22:31" hidden="1" x14ac:dyDescent="0.2">
      <c r="V79" s="17">
        <f>INT($A$10/10)</f>
        <v>0</v>
      </c>
      <c r="W79" s="18">
        <f>INT($A$10/1)</f>
        <v>9</v>
      </c>
      <c r="X79" s="18">
        <f>INT($A$10/100)*100</f>
        <v>0</v>
      </c>
      <c r="Y79" s="24">
        <f>-X79+W79</f>
        <v>9</v>
      </c>
      <c r="Z79" s="3">
        <v>79</v>
      </c>
      <c r="AA79" s="3" t="s">
        <v>170</v>
      </c>
      <c r="AD79" s="3">
        <v>78</v>
      </c>
      <c r="AE79" s="7" t="s">
        <v>171</v>
      </c>
    </row>
    <row r="80" spans="22:31" ht="13.5" hidden="1" thickBot="1" x14ac:dyDescent="0.25">
      <c r="V80" s="29">
        <f>INT($A$10/1)*100</f>
        <v>900</v>
      </c>
      <c r="W80" s="30">
        <f>INT($A$10/0.01)</f>
        <v>900</v>
      </c>
      <c r="X80" s="31"/>
      <c r="Y80" s="32">
        <f>W80-V80</f>
        <v>0</v>
      </c>
      <c r="Z80" s="3">
        <v>80</v>
      </c>
      <c r="AA80" s="3" t="s">
        <v>172</v>
      </c>
      <c r="AD80" s="3">
        <v>79</v>
      </c>
      <c r="AE80" s="7" t="s">
        <v>173</v>
      </c>
    </row>
    <row r="81" spans="26:31" hidden="1" x14ac:dyDescent="0.2">
      <c r="Z81" s="3">
        <v>81</v>
      </c>
      <c r="AA81" s="3" t="s">
        <v>174</v>
      </c>
      <c r="AD81" s="3">
        <v>80</v>
      </c>
      <c r="AE81" s="7" t="s">
        <v>175</v>
      </c>
    </row>
    <row r="82" spans="26:31" hidden="1" x14ac:dyDescent="0.2">
      <c r="Z82" s="3">
        <v>82</v>
      </c>
      <c r="AA82" s="3" t="s">
        <v>176</v>
      </c>
      <c r="AD82" s="3">
        <v>81</v>
      </c>
      <c r="AE82" s="7" t="s">
        <v>177</v>
      </c>
    </row>
    <row r="83" spans="26:31" hidden="1" x14ac:dyDescent="0.2">
      <c r="Z83" s="3">
        <v>83</v>
      </c>
      <c r="AA83" s="3" t="s">
        <v>178</v>
      </c>
      <c r="AD83" s="3">
        <v>82</v>
      </c>
      <c r="AE83" s="7" t="s">
        <v>179</v>
      </c>
    </row>
    <row r="84" spans="26:31" hidden="1" x14ac:dyDescent="0.2">
      <c r="Z84" s="3">
        <v>84</v>
      </c>
      <c r="AA84" s="3" t="s">
        <v>180</v>
      </c>
      <c r="AD84" s="3">
        <v>83</v>
      </c>
      <c r="AE84" s="7" t="s">
        <v>181</v>
      </c>
    </row>
    <row r="85" spans="26:31" hidden="1" x14ac:dyDescent="0.2">
      <c r="Z85" s="3">
        <v>85</v>
      </c>
      <c r="AA85" s="3" t="s">
        <v>182</v>
      </c>
      <c r="AD85" s="3">
        <v>84</v>
      </c>
      <c r="AE85" s="7" t="s">
        <v>183</v>
      </c>
    </row>
    <row r="86" spans="26:31" hidden="1" x14ac:dyDescent="0.2">
      <c r="Z86" s="3">
        <v>86</v>
      </c>
      <c r="AA86" s="3" t="s">
        <v>184</v>
      </c>
      <c r="AD86" s="3">
        <v>85</v>
      </c>
      <c r="AE86" s="7" t="s">
        <v>185</v>
      </c>
    </row>
    <row r="87" spans="26:31" hidden="1" x14ac:dyDescent="0.2">
      <c r="Z87" s="3">
        <v>87</v>
      </c>
      <c r="AA87" s="3" t="s">
        <v>186</v>
      </c>
      <c r="AD87" s="3">
        <v>86</v>
      </c>
      <c r="AE87" s="7" t="s">
        <v>187</v>
      </c>
    </row>
    <row r="88" spans="26:31" hidden="1" x14ac:dyDescent="0.2">
      <c r="Z88" s="3">
        <v>88</v>
      </c>
      <c r="AA88" s="3" t="s">
        <v>188</v>
      </c>
      <c r="AD88" s="3">
        <v>87</v>
      </c>
      <c r="AE88" s="7" t="s">
        <v>189</v>
      </c>
    </row>
    <row r="89" spans="26:31" hidden="1" x14ac:dyDescent="0.2">
      <c r="Z89" s="3">
        <v>89</v>
      </c>
      <c r="AA89" s="3" t="s">
        <v>190</v>
      </c>
      <c r="AD89" s="3">
        <v>88</v>
      </c>
      <c r="AE89" s="7" t="s">
        <v>191</v>
      </c>
    </row>
    <row r="90" spans="26:31" hidden="1" x14ac:dyDescent="0.2">
      <c r="Z90" s="3">
        <v>90</v>
      </c>
      <c r="AA90" s="3" t="s">
        <v>192</v>
      </c>
      <c r="AD90" s="3">
        <v>89</v>
      </c>
      <c r="AE90" s="7" t="s">
        <v>193</v>
      </c>
    </row>
    <row r="91" spans="26:31" hidden="1" x14ac:dyDescent="0.2">
      <c r="Z91" s="3">
        <v>91</v>
      </c>
      <c r="AA91" s="3" t="s">
        <v>194</v>
      </c>
      <c r="AD91" s="3">
        <v>90</v>
      </c>
      <c r="AE91" s="7" t="s">
        <v>195</v>
      </c>
    </row>
    <row r="92" spans="26:31" hidden="1" x14ac:dyDescent="0.2">
      <c r="Z92" s="3">
        <v>92</v>
      </c>
      <c r="AA92" s="3" t="s">
        <v>196</v>
      </c>
      <c r="AD92" s="3">
        <v>91</v>
      </c>
      <c r="AE92" s="7" t="s">
        <v>197</v>
      </c>
    </row>
    <row r="93" spans="26:31" hidden="1" x14ac:dyDescent="0.2">
      <c r="Z93" s="3">
        <v>93</v>
      </c>
      <c r="AA93" s="3" t="s">
        <v>198</v>
      </c>
      <c r="AD93" s="3">
        <v>92</v>
      </c>
      <c r="AE93" s="7" t="s">
        <v>199</v>
      </c>
    </row>
    <row r="94" spans="26:31" hidden="1" x14ac:dyDescent="0.2">
      <c r="Z94" s="3">
        <v>94</v>
      </c>
      <c r="AA94" s="3" t="s">
        <v>200</v>
      </c>
      <c r="AD94" s="3">
        <v>93</v>
      </c>
      <c r="AE94" s="7" t="s">
        <v>201</v>
      </c>
    </row>
    <row r="95" spans="26:31" hidden="1" x14ac:dyDescent="0.2">
      <c r="Z95" s="3">
        <v>95</v>
      </c>
      <c r="AA95" s="3" t="s">
        <v>202</v>
      </c>
      <c r="AD95" s="3">
        <v>94</v>
      </c>
      <c r="AE95" s="7" t="s">
        <v>203</v>
      </c>
    </row>
    <row r="96" spans="26:31" hidden="1" x14ac:dyDescent="0.2">
      <c r="Z96" s="3">
        <v>96</v>
      </c>
      <c r="AA96" s="3" t="s">
        <v>204</v>
      </c>
      <c r="AD96" s="3">
        <v>95</v>
      </c>
      <c r="AE96" s="7" t="s">
        <v>205</v>
      </c>
    </row>
    <row r="97" spans="26:31" hidden="1" x14ac:dyDescent="0.2">
      <c r="Z97" s="3">
        <v>97</v>
      </c>
      <c r="AA97" s="3" t="s">
        <v>206</v>
      </c>
      <c r="AD97" s="3">
        <v>96</v>
      </c>
      <c r="AE97" s="7" t="s">
        <v>207</v>
      </c>
    </row>
    <row r="98" spans="26:31" hidden="1" x14ac:dyDescent="0.2">
      <c r="Z98" s="3">
        <v>98</v>
      </c>
      <c r="AA98" s="3" t="s">
        <v>208</v>
      </c>
      <c r="AD98" s="3">
        <v>97</v>
      </c>
      <c r="AE98" s="7" t="s">
        <v>209</v>
      </c>
    </row>
    <row r="99" spans="26:31" hidden="1" x14ac:dyDescent="0.2">
      <c r="Z99" s="3">
        <v>99</v>
      </c>
      <c r="AA99" s="3" t="s">
        <v>210</v>
      </c>
      <c r="AD99" s="3">
        <v>98</v>
      </c>
      <c r="AE99" s="7" t="s">
        <v>211</v>
      </c>
    </row>
    <row r="100" spans="26:31" hidden="1" x14ac:dyDescent="0.2">
      <c r="Z100" s="3">
        <v>100</v>
      </c>
      <c r="AA100" s="3" t="s">
        <v>212</v>
      </c>
      <c r="AD100" s="3">
        <v>99</v>
      </c>
      <c r="AE100" s="7" t="s">
        <v>213</v>
      </c>
    </row>
    <row r="101" spans="26:31" hidden="1" x14ac:dyDescent="0.2">
      <c r="AD101" s="3">
        <v>0</v>
      </c>
      <c r="AE101" s="7" t="s">
        <v>214</v>
      </c>
    </row>
  </sheetData>
  <sheetProtection password="F9BE" sheet="1" objects="1" scenarios="1"/>
  <phoneticPr fontId="0" type="noConversion"/>
  <printOptions gridLines="1" gridLinesSet="0"/>
  <pageMargins left="0.75" right="0.75" top="1" bottom="1" header="0.511811024" footer="0.511811024"/>
  <pageSetup orientation="portrait" horizontalDpi="300" verticalDpi="300" r:id="rId1"/>
  <headerFooter alignWithMargins="0">
    <oddHeader>&amp;A</oddHeader>
    <oddFooter>Página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56AE687B167D14988CB8D2422FA1C15" ma:contentTypeVersion="5" ma:contentTypeDescription="Crear nuevo documento." ma:contentTypeScope="" ma:versionID="45d16b79f2a1757cb77193dd871cbbb7">
  <xsd:schema xmlns:xsd="http://www.w3.org/2001/XMLSchema" xmlns:xs="http://www.w3.org/2001/XMLSchema" xmlns:p="http://schemas.microsoft.com/office/2006/metadata/properties" xmlns:ns3="7755c317-35ad-47f4-a68f-3d7b4c819ff4" targetNamespace="http://schemas.microsoft.com/office/2006/metadata/properties" ma:root="true" ma:fieldsID="a8d5fb2e2a669263e6e15b16ec99da37" ns3:_="">
    <xsd:import namespace="7755c317-35ad-47f4-a68f-3d7b4c819ff4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55c317-35ad-47f4-a68f-3d7b4c819ff4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0B4656-FD38-4052-A050-735C5597CCB0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7755c317-35ad-47f4-a68f-3d7b4c819ff4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3EB5DEF-393B-4DA1-9D75-69F9BBE95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FC75EE-991B-4FAA-89FE-4C0FF0C69D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55c317-35ad-47f4-a68f-3d7b4c819f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FORMATO TIPO INMUEBLES </vt:lpstr>
      <vt:lpstr>Hoja2</vt:lpstr>
      <vt:lpstr>TEXTOS</vt:lpstr>
      <vt:lpstr>'FORMATO TIPO INMUEBLES '!Área_de_impresión</vt:lpstr>
      <vt:lpstr>'FORMATO TIPO INMUEBLES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 2000</dc:title>
  <dc:subject>ELABORACION DE FORMATO ACTUALIZADO.</dc:subject>
  <dc:creator>BANCO BAJIO</dc:creator>
  <cp:keywords>BAJISAI00</cp:keywords>
  <dc:description>EDICION ESPECIAL DE FORMATO PARA CONSTRUCCION</dc:description>
  <cp:lastModifiedBy>ADMIN</cp:lastModifiedBy>
  <cp:lastPrinted>2024-10-25T04:39:53Z</cp:lastPrinted>
  <dcterms:created xsi:type="dcterms:W3CDTF">1998-05-03T17:20:22Z</dcterms:created>
  <dcterms:modified xsi:type="dcterms:W3CDTF">2024-10-26T01:30:45Z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0x010100756AE687B167D14988CB8D2422FA1C15</vt:lpwstr>
  </property>
</Properties>
</file>