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Users\josem\Downloads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M63" i="1"/>
  <c r="N63" i="1"/>
  <c r="L64" i="1"/>
  <c r="M64" i="1"/>
  <c r="N64" i="1"/>
  <c r="L65" i="1"/>
  <c r="N65" i="1" s="1"/>
  <c r="M65" i="1"/>
  <c r="L66" i="1"/>
  <c r="M66" i="1"/>
  <c r="N66" i="1"/>
  <c r="L67" i="1"/>
  <c r="M67" i="1"/>
  <c r="N67" i="1"/>
  <c r="L68" i="1"/>
  <c r="N68" i="1" s="1"/>
  <c r="M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N73" i="1" s="1"/>
  <c r="M73" i="1"/>
  <c r="L74" i="1"/>
  <c r="M74" i="1"/>
  <c r="N74" i="1"/>
  <c r="L75" i="1"/>
  <c r="M75" i="1"/>
  <c r="N75" i="1"/>
  <c r="L76" i="1"/>
  <c r="N76" i="1" s="1"/>
  <c r="M76" i="1"/>
  <c r="L77" i="1"/>
  <c r="M77" i="1"/>
  <c r="N77" i="1"/>
  <c r="L78" i="1"/>
  <c r="M78" i="1"/>
  <c r="N78" i="1"/>
  <c r="M48" i="1"/>
  <c r="N48" i="1" s="1"/>
  <c r="M49" i="1"/>
  <c r="M50" i="1"/>
  <c r="M51" i="1"/>
  <c r="M52" i="1"/>
  <c r="M55" i="1"/>
  <c r="M56" i="1"/>
  <c r="M57" i="1"/>
  <c r="M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7" i="1"/>
  <c r="C21" i="1"/>
  <c r="C19" i="1"/>
  <c r="C17" i="1"/>
  <c r="C6" i="1"/>
  <c r="C5" i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N47" i="1" s="1"/>
  <c r="K58" i="1"/>
  <c r="M58" i="1" s="1"/>
  <c r="N58" i="1" s="1"/>
  <c r="K63" i="1"/>
  <c r="K54" i="1"/>
  <c r="M54" i="1" s="1"/>
  <c r="N54" i="1" s="1"/>
  <c r="K49" i="1"/>
  <c r="N49" i="1" s="1"/>
  <c r="K77" i="1"/>
  <c r="K56" i="1"/>
  <c r="N56" i="1" s="1"/>
  <c r="K59" i="1"/>
  <c r="M59" i="1" s="1"/>
  <c r="N59" i="1" s="1"/>
  <c r="K67" i="1"/>
  <c r="K50" i="1"/>
  <c r="N50" i="1" s="1"/>
  <c r="K68" i="1"/>
  <c r="K62" i="1"/>
  <c r="M62" i="1" s="1"/>
  <c r="N62" i="1" s="1"/>
  <c r="K71" i="1"/>
  <c r="K51" i="1"/>
  <c r="N51" i="1" s="1"/>
  <c r="K57" i="1"/>
  <c r="N57" i="1" s="1"/>
  <c r="K74" i="1"/>
  <c r="K72" i="1"/>
  <c r="K76" i="1"/>
  <c r="K48" i="1"/>
  <c r="K52" i="1"/>
  <c r="N52" i="1" s="1"/>
  <c r="K53" i="1"/>
  <c r="M53" i="1" s="1"/>
  <c r="N53" i="1" s="1"/>
  <c r="K66" i="1"/>
  <c r="K69" i="1"/>
  <c r="K60" i="1"/>
  <c r="M60" i="1" s="1"/>
  <c r="N60" i="1" s="1"/>
  <c r="K73" i="1"/>
  <c r="K55" i="1"/>
  <c r="N55" i="1" s="1"/>
  <c r="K78" i="1"/>
  <c r="K75" i="1"/>
  <c r="K70" i="1"/>
  <c r="K61" i="1"/>
  <c r="M61" i="1" s="1"/>
  <c r="N61" i="1" s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<sst xmlns="http://schemas.openxmlformats.org/spreadsheetml/2006/main" count="120" uniqueCount="100">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</sst>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166" fontId="8" fillId="0" borderId="2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166" fontId="8" fillId="0" borderId="24" xfId="0" applyNumberFormat="1" applyFont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horizontal="center" vertical="top"/>
      <protection locked="0"/>
    </xf>
    <xf numFmtId="0" fontId="7" fillId="3" borderId="26" xfId="0" applyFont="1" applyFill="1" applyBorder="1" applyAlignment="1" applyProtection="1">
      <alignment vertical="top" wrapText="1"/>
      <protection locked="0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  <xf numFmtId="4" fontId="7" fillId="0" borderId="26" xfId="0" applyNumberFormat="1" applyFont="1" applyBorder="1" applyAlignment="1">
      <alignment horizontal="center" vertical="top"/>
    </xf>
    <xf numFmtId="2" fontId="7" fillId="4" borderId="26" xfId="0" applyNumberFormat="1" applyFont="1" applyFill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8" fontId="7" fillId="0" borderId="26" xfId="0" applyNumberFormat="1" applyFont="1" applyBorder="1" applyAlignment="1">
      <alignment horizontal="center" vertical="top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6" fontId="8" fillId="0" borderId="27" xfId="0" applyNumberFormat="1" applyFont="1" applyBorder="1" applyAlignment="1" applyProtection="1">
      <alignment horizontal="center" vertical="top"/>
      <protection locked="0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topLeftCell="A39" workbookViewId="0">
      <selection activeCell="P72" sqref="P72"/>
    </sheetView>
  </sheetViews>
  <sheetFormatPr baseColWidth="10" defaultColWidth="11.5" defaultRowHeight="12.75"/>
  <cols>
    <col min="1" max="1" width="11.5" style="2"/>
    <col min="2" max="2" width="43.25" style="2" customWidth="1"/>
    <col min="3" max="3" width="11.5" style="3"/>
    <col min="4" max="16384" width="11.5" style="2"/>
  </cols>
  <sheetData>
    <row r="1" spans="1:7">
      <c r="A1" s="8" t="s">
        <v>0</v>
      </c>
    </row>
    <row r="2" spans="1:7">
      <c r="B2" s="8" t="s">
        <v>1</v>
      </c>
    </row>
    <row r="3" spans="1:7">
      <c r="B3" s="4" t="s">
        <v>16</v>
      </c>
      <c r="C3" s="81">
        <v>366</v>
      </c>
      <c r="D3" s="2" t="s">
        <v>2</v>
      </c>
    </row>
    <row r="4" spans="1:7">
      <c r="B4" s="4" t="s">
        <v>9</v>
      </c>
      <c r="C4" s="81">
        <v>15</v>
      </c>
      <c r="D4" s="2" t="s">
        <v>2</v>
      </c>
    </row>
    <row r="5" spans="1:7">
      <c r="B5" s="4" t="s">
        <v>10</v>
      </c>
      <c r="C5" s="81">
        <f>12*0.25</f>
        <v>3</v>
      </c>
      <c r="D5" s="2" t="s">
        <v>2</v>
      </c>
    </row>
    <row r="6" spans="1:7">
      <c r="B6" s="9" t="s">
        <v>19</v>
      </c>
      <c r="C6" s="82">
        <f>SUM(C3:C5)</f>
        <v>384</v>
      </c>
      <c r="D6" s="9" t="s">
        <v>2</v>
      </c>
    </row>
    <row r="8" spans="1:7">
      <c r="B8" s="2" t="s">
        <v>15</v>
      </c>
    </row>
    <row r="9" spans="1:7">
      <c r="B9" s="4" t="s">
        <v>94</v>
      </c>
      <c r="C9" s="81">
        <v>52</v>
      </c>
      <c r="D9" s="2" t="s">
        <v>2</v>
      </c>
    </row>
    <row r="10" spans="1:7">
      <c r="B10" s="4" t="s">
        <v>95</v>
      </c>
      <c r="C10" s="81">
        <v>12</v>
      </c>
      <c r="D10" s="2" t="s">
        <v>2</v>
      </c>
    </row>
    <row r="11" spans="1:7">
      <c r="B11" s="4" t="s">
        <v>96</v>
      </c>
      <c r="C11" s="81">
        <v>8</v>
      </c>
      <c r="D11" s="2" t="s">
        <v>2</v>
      </c>
    </row>
    <row r="12" spans="1:7">
      <c r="B12" s="1" t="s">
        <v>11</v>
      </c>
      <c r="C12" s="81">
        <v>0</v>
      </c>
      <c r="D12" s="2" t="s">
        <v>2</v>
      </c>
    </row>
    <row r="13" spans="1:7">
      <c r="B13" s="1" t="s">
        <v>12</v>
      </c>
      <c r="C13" s="81">
        <v>0</v>
      </c>
      <c r="D13" s="2" t="s">
        <v>2</v>
      </c>
      <c r="F13" s="2" t="s">
        <v>3</v>
      </c>
    </row>
    <row r="14" spans="1:7">
      <c r="B14" s="5" t="s">
        <v>97</v>
      </c>
      <c r="C14" s="81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81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81">
        <v>6</v>
      </c>
      <c r="D16" s="2" t="s">
        <v>2</v>
      </c>
      <c r="F16" s="2">
        <v>3</v>
      </c>
      <c r="G16" s="7" t="s">
        <v>5</v>
      </c>
    </row>
    <row r="17" spans="1:12">
      <c r="B17" s="9" t="s">
        <v>17</v>
      </c>
      <c r="C17" s="82">
        <f>SUM(C9:C16)</f>
        <v>87</v>
      </c>
      <c r="D17" s="9" t="s">
        <v>2</v>
      </c>
      <c r="F17" s="2">
        <v>4</v>
      </c>
      <c r="G17" s="7" t="s">
        <v>6</v>
      </c>
    </row>
    <row r="18" spans="1:12">
      <c r="F18" s="2">
        <v>5</v>
      </c>
      <c r="G18" s="2" t="s">
        <v>99</v>
      </c>
    </row>
    <row r="19" spans="1:12">
      <c r="B19" s="2" t="s">
        <v>18</v>
      </c>
      <c r="C19" s="81">
        <f>C3-C17</f>
        <v>279</v>
      </c>
      <c r="D19" s="2" t="s">
        <v>2</v>
      </c>
      <c r="F19" s="2">
        <v>6</v>
      </c>
      <c r="G19" s="7" t="s">
        <v>7</v>
      </c>
    </row>
    <row r="21" spans="1:12">
      <c r="B21" s="9" t="s">
        <v>20</v>
      </c>
      <c r="C21" s="85">
        <f>C6/C19</f>
        <v>1.3763440860215055</v>
      </c>
      <c r="D21" s="2" t="s">
        <v>98</v>
      </c>
    </row>
    <row r="23" spans="1:12" ht="13.5" thickBot="1"/>
    <row r="24" spans="1:12" ht="13.9" customHeight="1" thickBot="1">
      <c r="F24" s="87" t="s">
        <v>64</v>
      </c>
      <c r="G24" s="88"/>
      <c r="H24" s="88"/>
      <c r="I24" s="88"/>
      <c r="J24" s="88"/>
      <c r="K24" s="88"/>
      <c r="L24" s="89"/>
    </row>
    <row r="25" spans="1:12" ht="23.25" thickBot="1">
      <c r="A25" s="90" t="s">
        <v>65</v>
      </c>
      <c r="B25" s="91"/>
      <c r="C25" s="92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>
      <c r="A27" s="30" t="s">
        <v>71</v>
      </c>
      <c r="B27" s="19"/>
      <c r="C27" s="83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>
      <c r="A28" s="30" t="s">
        <v>74</v>
      </c>
      <c r="B28" s="19"/>
      <c r="C28" s="84">
        <v>248.93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>
      <c r="A30" s="24"/>
      <c r="B30" s="34" t="s">
        <v>82</v>
      </c>
      <c r="C30" s="35">
        <f>ROUND(C27/C28,6)</f>
        <v>0.43614700000000001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>
      <c r="A31" s="24"/>
      <c r="B31" s="34" t="s">
        <v>83</v>
      </c>
      <c r="C31" s="35">
        <f>ROUND(C30*3,6)</f>
        <v>1.308441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3.5" thickBot="1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9" customHeight="1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9" customHeight="1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0.65422006186478121</v>
      </c>
      <c r="I36" s="46">
        <v>3.4130000000000001E-2</v>
      </c>
      <c r="J36" s="33"/>
      <c r="K36"/>
      <c r="L36" s="56"/>
    </row>
    <row r="37" spans="1:14" ht="13.9" customHeight="1">
      <c r="A37" s="43"/>
      <c r="B37" s="36"/>
      <c r="C37" s="36"/>
      <c r="D37" s="19"/>
      <c r="E37" s="19"/>
      <c r="F37" s="55"/>
      <c r="G37" s="45">
        <f>+$C$27*1.51/$C$28</f>
        <v>0.65858152894387978</v>
      </c>
      <c r="H37" s="45">
        <f>+$C$27*2/$C$28</f>
        <v>0.87229341581970832</v>
      </c>
      <c r="I37" s="46">
        <v>0.04</v>
      </c>
      <c r="J37" s="33"/>
      <c r="K37"/>
      <c r="L37" s="56"/>
    </row>
    <row r="38" spans="1:14" ht="13.9" customHeight="1">
      <c r="A38" s="43"/>
      <c r="B38" s="36"/>
      <c r="C38" s="36"/>
      <c r="D38" s="19"/>
      <c r="E38" s="19"/>
      <c r="F38" s="55"/>
      <c r="G38" s="45">
        <f>+$C$27*2.01/$C$28</f>
        <v>0.87665488289880666</v>
      </c>
      <c r="H38" s="45">
        <f>+$C$27*2.5/$C$28</f>
        <v>1.0903667697746353</v>
      </c>
      <c r="I38" s="46">
        <v>4.3529999999999999E-2</v>
      </c>
      <c r="J38" s="33"/>
      <c r="K38"/>
      <c r="L38" s="56"/>
    </row>
    <row r="39" spans="1:14" ht="13.9" customHeight="1">
      <c r="A39" s="43"/>
      <c r="B39" s="36"/>
      <c r="C39" s="36"/>
      <c r="D39" s="19"/>
      <c r="E39" s="19"/>
      <c r="F39" s="55"/>
      <c r="G39" s="45">
        <f>+$C$27*2.51/$C$28</f>
        <v>1.0947282368537339</v>
      </c>
      <c r="H39" s="45">
        <f>+$C$27*3/$C$28</f>
        <v>1.3084401237295624</v>
      </c>
      <c r="I39" s="46">
        <v>4.5879999999999997E-2</v>
      </c>
      <c r="J39" s="33"/>
      <c r="K39"/>
      <c r="L39" s="56"/>
    </row>
    <row r="40" spans="1:14" ht="13.9" customHeight="1">
      <c r="A40" s="43"/>
      <c r="B40" s="36"/>
      <c r="C40" s="36"/>
      <c r="D40" s="19"/>
      <c r="E40" s="19"/>
      <c r="F40" s="55"/>
      <c r="G40" s="45">
        <f>+$C$27*3.01/$C$28</f>
        <v>1.3128015908086608</v>
      </c>
      <c r="H40" s="45">
        <f>+$C$27*3.5/$C$28</f>
        <v>1.5265134776844895</v>
      </c>
      <c r="I40" s="46">
        <v>4.7559999999999998E-2</v>
      </c>
      <c r="J40" s="33"/>
      <c r="K40"/>
      <c r="L40" s="56"/>
    </row>
    <row r="41" spans="1:14" ht="13.9" customHeight="1">
      <c r="A41" s="43"/>
      <c r="B41" s="36"/>
      <c r="C41" s="36"/>
      <c r="D41" s="19"/>
      <c r="E41" s="19"/>
      <c r="F41" s="55"/>
      <c r="G41" s="45">
        <f>+$C$27*3.51/$C$28</f>
        <v>1.5308749447635881</v>
      </c>
      <c r="H41" s="45">
        <f>+$C$27*4/$C$28</f>
        <v>1.7445868316394166</v>
      </c>
      <c r="I41" s="46">
        <v>4.8820000000000002E-2</v>
      </c>
      <c r="J41" s="33"/>
      <c r="K41"/>
      <c r="L41" s="56"/>
    </row>
    <row r="42" spans="1:14" ht="13.9" customHeight="1">
      <c r="A42" s="43"/>
      <c r="B42" s="36"/>
      <c r="C42" s="36"/>
      <c r="D42" s="19"/>
      <c r="E42" s="19"/>
      <c r="F42" s="55"/>
      <c r="G42" s="45">
        <f>+$C$27*4.01/$C$28</f>
        <v>1.748948298718515</v>
      </c>
      <c r="H42" s="45">
        <f>+$C$27*20/$C$28</f>
        <v>8.7229341581970825</v>
      </c>
      <c r="I42" s="46">
        <v>5.3310000000000003E-2</v>
      </c>
      <c r="J42" s="33"/>
      <c r="K42"/>
      <c r="L42" s="56"/>
    </row>
    <row r="43" spans="1:14">
      <c r="A43" s="48"/>
      <c r="B43" s="36"/>
      <c r="C43" s="36"/>
      <c r="D43" s="37"/>
      <c r="E43" s="19"/>
      <c r="F43" s="32" t="s">
        <v>89</v>
      </c>
      <c r="G43" s="27"/>
      <c r="H43" s="27"/>
      <c r="I43" s="86">
        <v>7.5887499999999997E-2</v>
      </c>
      <c r="J43" s="49"/>
      <c r="K43" s="28" t="s">
        <v>78</v>
      </c>
      <c r="L43" s="29">
        <v>2</v>
      </c>
    </row>
    <row r="44" spans="1:14" ht="13.5" thickBot="1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3.5" thickBot="1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4.5" thickBot="1">
      <c r="A46" s="64" t="s">
        <v>21</v>
      </c>
      <c r="B46" s="65" t="s">
        <v>22</v>
      </c>
      <c r="C46" s="65" t="s">
        <v>23</v>
      </c>
      <c r="D46" s="65" t="s">
        <v>56</v>
      </c>
      <c r="E46" s="65" t="s">
        <v>57</v>
      </c>
      <c r="F46" s="65" t="s">
        <v>58</v>
      </c>
      <c r="G46" s="65" t="s">
        <v>59</v>
      </c>
      <c r="H46" s="65" t="s">
        <v>60</v>
      </c>
      <c r="I46" s="65" t="s">
        <v>61</v>
      </c>
      <c r="J46" s="65" t="s">
        <v>62</v>
      </c>
      <c r="K46" s="66" t="s">
        <v>63</v>
      </c>
      <c r="L46" s="66" t="s">
        <v>93</v>
      </c>
      <c r="M46" s="66" t="s">
        <v>91</v>
      </c>
      <c r="N46" s="67" t="s">
        <v>92</v>
      </c>
    </row>
    <row r="47" spans="1:14">
      <c r="A47" s="68">
        <v>1</v>
      </c>
      <c r="B47" s="10" t="s">
        <v>24</v>
      </c>
      <c r="C47" s="11">
        <v>287.17</v>
      </c>
      <c r="D47" s="14">
        <f t="shared" ref="D47:D78" si="0">(IF(B47="","",ROUND(C47/$C$28,6)))</f>
        <v>1.1536169999999999</v>
      </c>
      <c r="E47" s="15">
        <v>1.72</v>
      </c>
      <c r="F47" s="16">
        <f t="shared" ref="F47:F78" si="1">IF(B47="","",ROUND(D47*E47,6))</f>
        <v>1.984221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C47*E47</f>
        <v>493.93240000000003</v>
      </c>
      <c r="M47" s="16">
        <f>K47*($C$21)+$C$21</f>
        <v>1.779316989247312</v>
      </c>
      <c r="N47" s="69">
        <f>L47*M47</f>
        <v>878.86231085969905</v>
      </c>
    </row>
    <row r="48" spans="1:14">
      <c r="A48" s="70">
        <v>2</v>
      </c>
      <c r="B48" s="12" t="s">
        <v>27</v>
      </c>
      <c r="C48" s="13">
        <v>248.93</v>
      </c>
      <c r="D48" s="18">
        <f t="shared" ref="D48:D62" si="7">(IF(B48="","",ROUND(C48/$C$28,6)))</f>
        <v>1</v>
      </c>
      <c r="E48" s="15">
        <v>1.5</v>
      </c>
      <c r="F48" s="16">
        <f t="shared" ref="F48:F62" si="8">IF(B48="","",ROUND(D48*E48,6))</f>
        <v>1.5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3">
        <f t="shared" ref="L48:L62" si="13">C48*E48</f>
        <v>373.39499999999998</v>
      </c>
      <c r="M48" s="16">
        <f t="shared" ref="M48:M62" si="14">K48*($C$21)+$C$21</f>
        <v>1.7881035698924732</v>
      </c>
      <c r="N48" s="71">
        <f t="shared" ref="N48:N62" si="15">L48*M48</f>
        <v>667.66893247999997</v>
      </c>
    </row>
    <row r="49" spans="1:14">
      <c r="A49" s="70">
        <v>3</v>
      </c>
      <c r="B49" s="12" t="s">
        <v>28</v>
      </c>
      <c r="C49" s="13">
        <v>281.44</v>
      </c>
      <c r="D49" s="18">
        <f t="shared" si="7"/>
        <v>1.1305989999999999</v>
      </c>
      <c r="E49" s="15">
        <v>1.86</v>
      </c>
      <c r="F49" s="16">
        <f t="shared" si="8"/>
        <v>2.1029140000000002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3">
        <f t="shared" si="13"/>
        <v>523.47840000000008</v>
      </c>
      <c r="M49" s="16">
        <f t="shared" si="14"/>
        <v>1.7763977634408603</v>
      </c>
      <c r="N49" s="71">
        <f t="shared" si="15"/>
        <v>929.90585896960022</v>
      </c>
    </row>
    <row r="50" spans="1:14">
      <c r="A50" s="70">
        <v>4</v>
      </c>
      <c r="B50" s="12" t="s">
        <v>30</v>
      </c>
      <c r="C50" s="13">
        <v>287.17</v>
      </c>
      <c r="D50" s="18">
        <f t="shared" si="7"/>
        <v>1.1536169999999999</v>
      </c>
      <c r="E50" s="15">
        <v>1.86</v>
      </c>
      <c r="F50" s="16">
        <f t="shared" si="8"/>
        <v>2.1457280000000001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3">
        <f t="shared" si="13"/>
        <v>534.13620000000003</v>
      </c>
      <c r="M50" s="16">
        <f t="shared" si="14"/>
        <v>1.7754233118279572</v>
      </c>
      <c r="N50" s="71">
        <f t="shared" si="15"/>
        <v>948.31786117120021</v>
      </c>
    </row>
    <row r="51" spans="1:14">
      <c r="A51" s="70">
        <v>5</v>
      </c>
      <c r="B51" s="12" t="s">
        <v>32</v>
      </c>
      <c r="C51" s="13">
        <v>293.06</v>
      </c>
      <c r="D51" s="18">
        <f t="shared" si="7"/>
        <v>1.177279</v>
      </c>
      <c r="E51" s="15">
        <v>1.57</v>
      </c>
      <c r="F51" s="16">
        <f t="shared" si="8"/>
        <v>1.848328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4.8138E-2</v>
      </c>
      <c r="J51" s="16">
        <f t="shared" si="11"/>
        <v>3.2130000000000001E-3</v>
      </c>
      <c r="K51" s="16">
        <f t="shared" si="12"/>
        <v>0.29554900000000001</v>
      </c>
      <c r="L51" s="63">
        <f t="shared" si="13"/>
        <v>460.10420000000005</v>
      </c>
      <c r="M51" s="16">
        <f t="shared" si="14"/>
        <v>1.7831212043010753</v>
      </c>
      <c r="N51" s="71">
        <f t="shared" si="15"/>
        <v>820.42155520798292</v>
      </c>
    </row>
    <row r="52" spans="1:14">
      <c r="A52" s="70">
        <v>6</v>
      </c>
      <c r="B52" s="12" t="s">
        <v>36</v>
      </c>
      <c r="C52" s="13">
        <v>281.44</v>
      </c>
      <c r="D52" s="18">
        <f t="shared" si="7"/>
        <v>1.1305989999999999</v>
      </c>
      <c r="E52" s="15">
        <v>1.86</v>
      </c>
      <c r="F52" s="16">
        <f t="shared" si="8"/>
        <v>2.1029140000000002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3">
        <f t="shared" si="13"/>
        <v>523.47840000000008</v>
      </c>
      <c r="M52" s="16">
        <f t="shared" si="14"/>
        <v>1.7763977634408603</v>
      </c>
      <c r="N52" s="71">
        <f t="shared" si="15"/>
        <v>929.90585896960022</v>
      </c>
    </row>
    <row r="53" spans="1:14">
      <c r="A53" s="70">
        <v>7</v>
      </c>
      <c r="B53" s="12" t="s">
        <v>37</v>
      </c>
      <c r="C53" s="13">
        <v>262.13</v>
      </c>
      <c r="D53" s="18">
        <f t="shared" si="7"/>
        <v>1.0530269999999999</v>
      </c>
      <c r="E53" s="15">
        <v>1.43</v>
      </c>
      <c r="F53" s="16">
        <f t="shared" si="8"/>
        <v>1.5058290000000001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3">
        <f t="shared" si="13"/>
        <v>374.84589999999997</v>
      </c>
      <c r="M53" s="16">
        <f t="shared" si="14"/>
        <v>1.7878379354838712</v>
      </c>
      <c r="N53" s="71">
        <f t="shared" si="15"/>
        <v>670.16371998059356</v>
      </c>
    </row>
    <row r="54" spans="1:14">
      <c r="A54" s="70">
        <v>8</v>
      </c>
      <c r="B54" s="12" t="s">
        <v>38</v>
      </c>
      <c r="C54" s="13">
        <v>277.8</v>
      </c>
      <c r="D54" s="18">
        <f t="shared" si="7"/>
        <v>1.1159760000000001</v>
      </c>
      <c r="E54" s="15">
        <v>1.86</v>
      </c>
      <c r="F54" s="16">
        <f t="shared" si="8"/>
        <v>2.0757150000000002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3">
        <f t="shared" si="13"/>
        <v>516.70800000000008</v>
      </c>
      <c r="M54" s="16">
        <f t="shared" si="14"/>
        <v>1.7770363870967743</v>
      </c>
      <c r="N54" s="71">
        <f t="shared" si="15"/>
        <v>918.20891750400017</v>
      </c>
    </row>
    <row r="55" spans="1:14">
      <c r="A55" s="70">
        <v>9</v>
      </c>
      <c r="B55" s="12" t="s">
        <v>39</v>
      </c>
      <c r="C55" s="13">
        <v>277.8</v>
      </c>
      <c r="D55" s="18">
        <f t="shared" si="7"/>
        <v>1.1159760000000001</v>
      </c>
      <c r="E55" s="15">
        <v>2</v>
      </c>
      <c r="F55" s="16">
        <f t="shared" si="8"/>
        <v>2.2319520000000002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3">
        <f t="shared" si="13"/>
        <v>555.6</v>
      </c>
      <c r="M55" s="16">
        <f t="shared" si="14"/>
        <v>1.7735748817204302</v>
      </c>
      <c r="N55" s="71">
        <f t="shared" si="15"/>
        <v>985.39820428387111</v>
      </c>
    </row>
    <row r="56" spans="1:14">
      <c r="A56" s="70">
        <v>10</v>
      </c>
      <c r="B56" s="12" t="s">
        <v>41</v>
      </c>
      <c r="C56" s="13">
        <v>300.83999999999997</v>
      </c>
      <c r="D56" s="18">
        <f>(IF(B56="","",ROUND(C56/$C$28,6)))</f>
        <v>1.2085330000000001</v>
      </c>
      <c r="E56" s="15">
        <v>2</v>
      </c>
      <c r="F56" s="16">
        <f>IF(B56="","",ROUND(D56*E56,6))</f>
        <v>2.4170660000000002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3">
        <f t="shared" si="13"/>
        <v>601.67999999999995</v>
      </c>
      <c r="M56" s="16">
        <f t="shared" si="14"/>
        <v>1.7700528172043013</v>
      </c>
      <c r="N56" s="71">
        <f t="shared" si="15"/>
        <v>1065.0053790554839</v>
      </c>
    </row>
    <row r="57" spans="1:14">
      <c r="A57" s="70">
        <v>11</v>
      </c>
      <c r="B57" s="12" t="s">
        <v>43</v>
      </c>
      <c r="C57" s="13">
        <v>300.83999999999997</v>
      </c>
      <c r="D57" s="18">
        <f t="shared" si="7"/>
        <v>1.2085330000000001</v>
      </c>
      <c r="E57" s="15">
        <v>2.5099999999999998</v>
      </c>
      <c r="F57" s="16">
        <f t="shared" si="8"/>
        <v>3.0334180000000002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3">
        <f t="shared" si="13"/>
        <v>755.10839999999985</v>
      </c>
      <c r="M57" s="16">
        <f t="shared" si="14"/>
        <v>1.7614231397849465</v>
      </c>
      <c r="N57" s="71">
        <f t="shared" si="15"/>
        <v>1330.0654088059871</v>
      </c>
    </row>
    <row r="58" spans="1:14">
      <c r="A58" s="70">
        <v>12</v>
      </c>
      <c r="B58" s="12" t="s">
        <v>44</v>
      </c>
      <c r="C58" s="13">
        <v>248.93</v>
      </c>
      <c r="D58" s="18">
        <f t="shared" si="7"/>
        <v>1</v>
      </c>
      <c r="E58" s="15">
        <v>1.43</v>
      </c>
      <c r="F58" s="16">
        <f t="shared" si="8"/>
        <v>1.43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6.2219999999999998E-2</v>
      </c>
      <c r="J58" s="16">
        <f t="shared" si="11"/>
        <v>9.3499999999999996E-4</v>
      </c>
      <c r="K58" s="16">
        <f t="shared" si="12"/>
        <v>0.30160300000000001</v>
      </c>
      <c r="L58" s="63">
        <f t="shared" si="13"/>
        <v>355.9699</v>
      </c>
      <c r="M58" s="16">
        <f t="shared" si="14"/>
        <v>1.7914535913978495</v>
      </c>
      <c r="N58" s="71">
        <f t="shared" si="15"/>
        <v>637.70355578453336</v>
      </c>
    </row>
    <row r="59" spans="1:14">
      <c r="A59" s="70">
        <v>13</v>
      </c>
      <c r="B59" s="12" t="s">
        <v>45</v>
      </c>
      <c r="C59" s="13">
        <v>275.93</v>
      </c>
      <c r="D59" s="18">
        <f t="shared" si="7"/>
        <v>1.1084639999999999</v>
      </c>
      <c r="E59" s="15">
        <v>1.79</v>
      </c>
      <c r="F59" s="16">
        <f t="shared" si="8"/>
        <v>1.984151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3">
        <f t="shared" si="13"/>
        <v>493.91470000000004</v>
      </c>
      <c r="M59" s="16">
        <f t="shared" si="14"/>
        <v>1.779318365591398</v>
      </c>
      <c r="N59" s="71">
        <f t="shared" si="15"/>
        <v>878.83149674556569</v>
      </c>
    </row>
    <row r="60" spans="1:14">
      <c r="A60" s="70">
        <v>14</v>
      </c>
      <c r="B60" s="12" t="s">
        <v>46</v>
      </c>
      <c r="C60" s="13">
        <v>276.42</v>
      </c>
      <c r="D60" s="18">
        <f t="shared" si="7"/>
        <v>1.110433</v>
      </c>
      <c r="E60" s="15">
        <v>1.86</v>
      </c>
      <c r="F60" s="16">
        <f t="shared" si="8"/>
        <v>2.0654050000000002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3">
        <f t="shared" si="13"/>
        <v>514.14120000000003</v>
      </c>
      <c r="M60" s="16">
        <f t="shared" si="14"/>
        <v>1.7772827526881723</v>
      </c>
      <c r="N60" s="71">
        <f t="shared" si="15"/>
        <v>913.77428720640012</v>
      </c>
    </row>
    <row r="61" spans="1:14">
      <c r="A61" s="70">
        <v>15</v>
      </c>
      <c r="B61" s="12" t="s">
        <v>53</v>
      </c>
      <c r="C61" s="13">
        <v>257.88</v>
      </c>
      <c r="D61" s="18">
        <f t="shared" si="7"/>
        <v>1.035954</v>
      </c>
      <c r="E61" s="15">
        <v>1.43</v>
      </c>
      <c r="F61" s="16">
        <f t="shared" si="8"/>
        <v>1.481414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3">
        <f t="shared" si="13"/>
        <v>368.76839999999999</v>
      </c>
      <c r="M61" s="16">
        <f t="shared" si="14"/>
        <v>1.7889610322580647</v>
      </c>
      <c r="N61" s="71">
        <f t="shared" si="15"/>
        <v>659.71229752815486</v>
      </c>
    </row>
    <row r="62" spans="1:14" ht="13.5" thickBot="1">
      <c r="A62" s="72">
        <v>16</v>
      </c>
      <c r="B62" s="73" t="s">
        <v>55</v>
      </c>
      <c r="C62" s="74">
        <v>268.02</v>
      </c>
      <c r="D62" s="75">
        <f t="shared" si="7"/>
        <v>1.0766880000000001</v>
      </c>
      <c r="E62" s="76">
        <v>2</v>
      </c>
      <c r="F62" s="77">
        <f t="shared" si="8"/>
        <v>2.1533760000000002</v>
      </c>
      <c r="G62" s="78">
        <f t="shared" si="9"/>
        <v>5.3310000000000003E-2</v>
      </c>
      <c r="H62" s="77">
        <f t="shared" si="3"/>
        <v>0.244198</v>
      </c>
      <c r="I62" s="77">
        <f t="shared" si="10"/>
        <v>4.1318000000000001E-2</v>
      </c>
      <c r="J62" s="77">
        <f t="shared" si="11"/>
        <v>4.3160000000000004E-3</v>
      </c>
      <c r="K62" s="77">
        <f t="shared" si="12"/>
        <v>0.28983199999999998</v>
      </c>
      <c r="L62" s="79">
        <f t="shared" si="13"/>
        <v>536.04</v>
      </c>
      <c r="M62" s="77">
        <f t="shared" si="14"/>
        <v>1.7752526451612904</v>
      </c>
      <c r="N62" s="80">
        <f t="shared" si="15"/>
        <v>951.60642791225803</v>
      </c>
    </row>
    <row r="63" spans="1:14">
      <c r="A63" s="70">
        <v>17</v>
      </c>
      <c r="B63" s="12" t="s">
        <v>25</v>
      </c>
      <c r="C63" s="13">
        <v>287.17</v>
      </c>
      <c r="D63" s="18">
        <f t="shared" si="0"/>
        <v>1.1536169999999999</v>
      </c>
      <c r="E63" s="15">
        <v>2</v>
      </c>
      <c r="F63" s="16">
        <f t="shared" si="1"/>
        <v>2.3072339999999998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3">
        <f t="shared" ref="L63:L78" si="16">C63*E63</f>
        <v>574.34</v>
      </c>
      <c r="M63" s="16">
        <f t="shared" ref="M63:M78" si="17">K63*($C$21)+$C$21</f>
        <v>1.7720746666666667</v>
      </c>
      <c r="N63" s="71">
        <f t="shared" ref="N63:N78" si="18">L63*M63</f>
        <v>1017.7733640533334</v>
      </c>
    </row>
    <row r="64" spans="1:14">
      <c r="A64" s="70">
        <v>18</v>
      </c>
      <c r="B64" s="12" t="s">
        <v>26</v>
      </c>
      <c r="C64" s="13">
        <v>248.93</v>
      </c>
      <c r="D64" s="18">
        <f t="shared" si="0"/>
        <v>1</v>
      </c>
      <c r="E64" s="15">
        <v>1.57</v>
      </c>
      <c r="F64" s="16">
        <f t="shared" si="1"/>
        <v>1.57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3">
        <f t="shared" si="16"/>
        <v>390.82010000000002</v>
      </c>
      <c r="M64" s="16">
        <f t="shared" si="17"/>
        <v>1.7867864086021505</v>
      </c>
      <c r="N64" s="71">
        <f t="shared" si="18"/>
        <v>698.31204288853337</v>
      </c>
    </row>
    <row r="65" spans="1:14">
      <c r="A65" s="70">
        <v>19</v>
      </c>
      <c r="B65" s="12" t="s">
        <v>29</v>
      </c>
      <c r="C65" s="13">
        <v>287.17</v>
      </c>
      <c r="D65" s="18">
        <f t="shared" si="0"/>
        <v>1.1536169999999999</v>
      </c>
      <c r="E65" s="15">
        <v>1.86</v>
      </c>
      <c r="F65" s="16">
        <f t="shared" si="1"/>
        <v>2.1457280000000001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3">
        <f t="shared" si="16"/>
        <v>534.13620000000003</v>
      </c>
      <c r="M65" s="16">
        <f t="shared" si="17"/>
        <v>1.7754233118279572</v>
      </c>
      <c r="N65" s="71">
        <f t="shared" si="18"/>
        <v>948.31786117120021</v>
      </c>
    </row>
    <row r="66" spans="1:14" ht="22.5">
      <c r="A66" s="70">
        <v>20</v>
      </c>
      <c r="B66" s="12" t="s">
        <v>31</v>
      </c>
      <c r="C66" s="13">
        <v>282.44</v>
      </c>
      <c r="D66" s="18">
        <f t="shared" si="0"/>
        <v>1.1346160000000001</v>
      </c>
      <c r="E66" s="15">
        <v>2</v>
      </c>
      <c r="F66" s="16">
        <f t="shared" si="1"/>
        <v>2.2692320000000001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3">
        <f t="shared" si="16"/>
        <v>564.88</v>
      </c>
      <c r="M66" s="16">
        <f t="shared" si="17"/>
        <v>1.7728192688172044</v>
      </c>
      <c r="N66" s="71">
        <f t="shared" si="18"/>
        <v>1001.4301485694624</v>
      </c>
    </row>
    <row r="67" spans="1:14">
      <c r="A67" s="70">
        <v>21</v>
      </c>
      <c r="B67" s="12" t="s">
        <v>33</v>
      </c>
      <c r="C67" s="13">
        <v>284.76</v>
      </c>
      <c r="D67" s="18">
        <f t="shared" si="0"/>
        <v>1.1439360000000001</v>
      </c>
      <c r="E67" s="15">
        <v>1.43</v>
      </c>
      <c r="F67" s="16">
        <f t="shared" si="1"/>
        <v>1.6358280000000001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2.2009999999999998E-3</v>
      </c>
      <c r="K67" s="16">
        <f t="shared" si="6"/>
        <v>0.29630000000000001</v>
      </c>
      <c r="L67" s="63">
        <f t="shared" si="16"/>
        <v>407.20679999999999</v>
      </c>
      <c r="M67" s="16">
        <f t="shared" si="17"/>
        <v>1.7841548387096775</v>
      </c>
      <c r="N67" s="71">
        <f t="shared" si="18"/>
        <v>726.51998257548394</v>
      </c>
    </row>
    <row r="68" spans="1:14">
      <c r="A68" s="70">
        <v>22</v>
      </c>
      <c r="B68" s="12" t="s">
        <v>34</v>
      </c>
      <c r="C68" s="13">
        <v>281.44</v>
      </c>
      <c r="D68" s="18">
        <f t="shared" si="0"/>
        <v>1.1305989999999999</v>
      </c>
      <c r="E68" s="15">
        <v>1.86</v>
      </c>
      <c r="F68" s="16">
        <f t="shared" si="1"/>
        <v>2.1029140000000002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3">
        <f t="shared" si="16"/>
        <v>523.47840000000008</v>
      </c>
      <c r="M68" s="16">
        <f t="shared" si="17"/>
        <v>1.7763977634408603</v>
      </c>
      <c r="N68" s="71">
        <f t="shared" si="18"/>
        <v>929.90585896960022</v>
      </c>
    </row>
    <row r="69" spans="1:14">
      <c r="A69" s="70">
        <v>23</v>
      </c>
      <c r="B69" s="12" t="s">
        <v>35</v>
      </c>
      <c r="C69" s="13">
        <v>281.44</v>
      </c>
      <c r="D69" s="18">
        <f t="shared" si="0"/>
        <v>1.1305989999999999</v>
      </c>
      <c r="E69" s="15">
        <v>2</v>
      </c>
      <c r="F69" s="16">
        <f t="shared" si="1"/>
        <v>2.2611979999999998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3">
        <f t="shared" si="16"/>
        <v>562.88</v>
      </c>
      <c r="M69" s="16">
        <f t="shared" si="17"/>
        <v>1.7729803010752689</v>
      </c>
      <c r="N69" s="71">
        <f t="shared" si="18"/>
        <v>997.97515186924738</v>
      </c>
    </row>
    <row r="70" spans="1:14">
      <c r="A70" s="70">
        <v>24</v>
      </c>
      <c r="B70" s="12" t="s">
        <v>40</v>
      </c>
      <c r="C70" s="13">
        <v>248.93</v>
      </c>
      <c r="D70" s="18">
        <f t="shared" si="0"/>
        <v>1</v>
      </c>
      <c r="E70" s="15">
        <v>1.43</v>
      </c>
      <c r="F70" s="16">
        <f t="shared" si="1"/>
        <v>1.43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6.2219999999999998E-2</v>
      </c>
      <c r="J70" s="16">
        <f t="shared" si="5"/>
        <v>9.3499999999999996E-4</v>
      </c>
      <c r="K70" s="16">
        <f t="shared" si="6"/>
        <v>0.30160300000000001</v>
      </c>
      <c r="L70" s="63">
        <f t="shared" si="16"/>
        <v>355.9699</v>
      </c>
      <c r="M70" s="16">
        <f t="shared" si="17"/>
        <v>1.7914535913978495</v>
      </c>
      <c r="N70" s="71">
        <f t="shared" si="18"/>
        <v>637.70355578453336</v>
      </c>
    </row>
    <row r="71" spans="1:14">
      <c r="A71" s="70">
        <v>25</v>
      </c>
      <c r="B71" s="12" t="s">
        <v>42</v>
      </c>
      <c r="C71" s="13">
        <v>303.61</v>
      </c>
      <c r="D71" s="18">
        <f t="shared" si="0"/>
        <v>1.21966</v>
      </c>
      <c r="E71" s="15">
        <v>1.86</v>
      </c>
      <c r="F71" s="16">
        <f t="shared" si="1"/>
        <v>2.2685680000000001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3">
        <f t="shared" si="16"/>
        <v>564.71460000000002</v>
      </c>
      <c r="M71" s="16">
        <f t="shared" si="17"/>
        <v>1.7728330322580645</v>
      </c>
      <c r="N71" s="71">
        <f t="shared" si="18"/>
        <v>1001.1446966784</v>
      </c>
    </row>
    <row r="72" spans="1:14">
      <c r="A72" s="70">
        <v>26</v>
      </c>
      <c r="B72" s="12" t="s">
        <v>47</v>
      </c>
      <c r="C72" s="13">
        <v>287.17</v>
      </c>
      <c r="D72" s="18">
        <f t="shared" si="0"/>
        <v>1.1536169999999999</v>
      </c>
      <c r="E72" s="15">
        <v>2.15</v>
      </c>
      <c r="F72" s="16">
        <f t="shared" si="1"/>
        <v>2.4802770000000001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3">
        <f t="shared" si="16"/>
        <v>617.41550000000007</v>
      </c>
      <c r="M72" s="16">
        <f t="shared" si="17"/>
        <v>1.7689710107526884</v>
      </c>
      <c r="N72" s="71">
        <f t="shared" si="18"/>
        <v>1092.1901210893766</v>
      </c>
    </row>
    <row r="73" spans="1:14">
      <c r="A73" s="70">
        <v>27</v>
      </c>
      <c r="B73" s="12" t="s">
        <v>48</v>
      </c>
      <c r="C73" s="13">
        <v>287.17</v>
      </c>
      <c r="D73" s="18">
        <f t="shared" si="0"/>
        <v>1.1536169999999999</v>
      </c>
      <c r="E73" s="15">
        <v>2.15</v>
      </c>
      <c r="F73" s="16">
        <f t="shared" si="1"/>
        <v>2.4802770000000001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3">
        <f t="shared" si="16"/>
        <v>617.41550000000007</v>
      </c>
      <c r="M73" s="16">
        <f t="shared" si="17"/>
        <v>1.7689710107526884</v>
      </c>
      <c r="N73" s="71">
        <f t="shared" si="18"/>
        <v>1092.1901210893766</v>
      </c>
    </row>
    <row r="74" spans="1:14">
      <c r="A74" s="70">
        <v>28</v>
      </c>
      <c r="B74" s="12" t="s">
        <v>49</v>
      </c>
      <c r="C74" s="13">
        <v>284.16000000000003</v>
      </c>
      <c r="D74" s="18">
        <f t="shared" si="0"/>
        <v>1.141526</v>
      </c>
      <c r="E74" s="15">
        <v>2</v>
      </c>
      <c r="F74" s="16">
        <f t="shared" si="1"/>
        <v>2.2830520000000001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3.8972E-2</v>
      </c>
      <c r="J74" s="16">
        <f t="shared" si="5"/>
        <v>4.6959999999999997E-3</v>
      </c>
      <c r="K74" s="16">
        <f t="shared" si="6"/>
        <v>0.28786600000000001</v>
      </c>
      <c r="L74" s="63">
        <f t="shared" si="16"/>
        <v>568.32000000000005</v>
      </c>
      <c r="M74" s="16">
        <f t="shared" si="17"/>
        <v>1.7725467526881722</v>
      </c>
      <c r="N74" s="71">
        <f t="shared" si="18"/>
        <v>1007.3737704877421</v>
      </c>
    </row>
    <row r="75" spans="1:14">
      <c r="A75" s="70">
        <v>29</v>
      </c>
      <c r="B75" s="12" t="s">
        <v>50</v>
      </c>
      <c r="C75" s="13">
        <v>284.16000000000003</v>
      </c>
      <c r="D75" s="18">
        <f t="shared" si="0"/>
        <v>1.141526</v>
      </c>
      <c r="E75" s="15">
        <v>1.86</v>
      </c>
      <c r="F75" s="16">
        <f t="shared" si="1"/>
        <v>2.1232380000000002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3">
        <f t="shared" si="16"/>
        <v>528.53760000000011</v>
      </c>
      <c r="M75" s="16">
        <f t="shared" si="17"/>
        <v>1.7759298064516131</v>
      </c>
      <c r="N75" s="71">
        <f t="shared" si="18"/>
        <v>938.64567767040035</v>
      </c>
    </row>
    <row r="76" spans="1:14">
      <c r="A76" s="70">
        <v>30</v>
      </c>
      <c r="B76" s="12" t="s">
        <v>51</v>
      </c>
      <c r="C76" s="13">
        <v>287.17</v>
      </c>
      <c r="D76" s="18">
        <f t="shared" si="0"/>
        <v>1.1536169999999999</v>
      </c>
      <c r="E76" s="15">
        <v>2</v>
      </c>
      <c r="F76" s="16">
        <f t="shared" si="1"/>
        <v>2.3072339999999998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3">
        <f t="shared" si="16"/>
        <v>574.34</v>
      </c>
      <c r="M76" s="16">
        <f t="shared" si="17"/>
        <v>1.7720746666666667</v>
      </c>
      <c r="N76" s="71">
        <f t="shared" si="18"/>
        <v>1017.7733640533334</v>
      </c>
    </row>
    <row r="77" spans="1:14">
      <c r="A77" s="70">
        <v>31</v>
      </c>
      <c r="B77" s="12" t="s">
        <v>52</v>
      </c>
      <c r="C77" s="13">
        <v>287.17</v>
      </c>
      <c r="D77" s="18">
        <f t="shared" si="0"/>
        <v>1.1536169999999999</v>
      </c>
      <c r="E77" s="15">
        <v>2.15</v>
      </c>
      <c r="F77" s="16">
        <f t="shared" si="1"/>
        <v>2.4802770000000001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3">
        <f t="shared" si="16"/>
        <v>617.41550000000007</v>
      </c>
      <c r="M77" s="16">
        <f t="shared" si="17"/>
        <v>1.7689710107526884</v>
      </c>
      <c r="N77" s="71">
        <f t="shared" si="18"/>
        <v>1092.1901210893766</v>
      </c>
    </row>
    <row r="78" spans="1:14" ht="13.5" thickBot="1">
      <c r="A78" s="72">
        <v>32</v>
      </c>
      <c r="B78" s="73" t="s">
        <v>54</v>
      </c>
      <c r="C78" s="74">
        <v>287.17</v>
      </c>
      <c r="D78" s="75">
        <f t="shared" si="0"/>
        <v>1.1536169999999999</v>
      </c>
      <c r="E78" s="76">
        <v>2</v>
      </c>
      <c r="F78" s="77">
        <f t="shared" si="1"/>
        <v>2.3072339999999998</v>
      </c>
      <c r="G78" s="78">
        <f t="shared" si="2"/>
        <v>5.3310000000000003E-2</v>
      </c>
      <c r="H78" s="77">
        <f t="shared" si="3"/>
        <v>0.244198</v>
      </c>
      <c r="I78" s="77">
        <f t="shared" si="4"/>
        <v>3.8563E-2</v>
      </c>
      <c r="J78" s="77">
        <f t="shared" si="5"/>
        <v>4.7619999999999997E-3</v>
      </c>
      <c r="K78" s="77">
        <f t="shared" si="6"/>
        <v>0.28752299999999997</v>
      </c>
      <c r="L78" s="79">
        <f t="shared" si="16"/>
        <v>574.34</v>
      </c>
      <c r="M78" s="77">
        <f t="shared" si="17"/>
        <v>1.7720746666666667</v>
      </c>
      <c r="N78" s="80">
        <f t="shared" si="18"/>
        <v>1017.7733640533334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EDGAR ESPINOZA GARCIA</cp:lastModifiedBy>
  <cp:lastPrinted>2024-09-15T03:01:43Z</cp:lastPrinted>
  <dcterms:created xsi:type="dcterms:W3CDTF">2024-09-10T15:36:03Z</dcterms:created>
  <dcterms:modified xsi:type="dcterms:W3CDTF">2024-10-05T01:01:45Z</dcterms:modified>
</cp:coreProperties>
</file>